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24915" windowHeight="12045" activeTab="2"/>
  </bookViews>
  <sheets>
    <sheet name="Short version" sheetId="1" r:id="rId1"/>
    <sheet name="Long version" sheetId="2" r:id="rId2"/>
    <sheet name="Guidance" sheetId="3" r:id="rId3"/>
  </sheets>
  <calcPr calcId="125725"/>
</workbook>
</file>

<file path=xl/calcChain.xml><?xml version="1.0" encoding="utf-8"?>
<calcChain xmlns="http://schemas.openxmlformats.org/spreadsheetml/2006/main">
  <c r="U35" i="2"/>
  <c r="W35"/>
  <c r="Y35"/>
  <c r="T35"/>
  <c r="AO35"/>
  <c r="Q35"/>
  <c r="AA35"/>
  <c r="P35"/>
  <c r="H35"/>
  <c r="U34"/>
  <c r="W34"/>
  <c r="Y34"/>
  <c r="T34"/>
  <c r="AO34"/>
  <c r="R34"/>
  <c r="Q34"/>
  <c r="AA34"/>
  <c r="P34"/>
  <c r="H34"/>
  <c r="U33"/>
  <c r="T33"/>
  <c r="AO33"/>
  <c r="R33"/>
  <c r="Q33"/>
  <c r="P33"/>
  <c r="H33"/>
  <c r="AO32"/>
  <c r="AL32"/>
  <c r="U32"/>
  <c r="T32"/>
  <c r="R32"/>
  <c r="Q32"/>
  <c r="P32"/>
  <c r="H32"/>
  <c r="AO31"/>
  <c r="AL31"/>
  <c r="U31"/>
  <c r="T31"/>
  <c r="R31"/>
  <c r="Q31"/>
  <c r="P31"/>
  <c r="H31"/>
  <c r="AO30"/>
  <c r="AL30"/>
  <c r="U30"/>
  <c r="T30"/>
  <c r="R30"/>
  <c r="Q30"/>
  <c r="P30"/>
  <c r="H30"/>
  <c r="AO29"/>
  <c r="AL29"/>
  <c r="U29"/>
  <c r="T29"/>
  <c r="R29"/>
  <c r="Q29"/>
  <c r="P29"/>
  <c r="H29"/>
  <c r="AO28"/>
  <c r="AL28"/>
  <c r="U28"/>
  <c r="T28"/>
  <c r="R28"/>
  <c r="Q28"/>
  <c r="P28"/>
  <c r="H28"/>
  <c r="AO27"/>
  <c r="AL27"/>
  <c r="U27"/>
  <c r="T27"/>
  <c r="R27"/>
  <c r="Q27"/>
  <c r="P27"/>
  <c r="H27"/>
  <c r="AO26"/>
  <c r="AL26"/>
  <c r="U26"/>
  <c r="T26"/>
  <c r="R26"/>
  <c r="Q26"/>
  <c r="P26"/>
  <c r="H26"/>
  <c r="AO25"/>
  <c r="AL25"/>
  <c r="U25"/>
  <c r="T25"/>
  <c r="R25"/>
  <c r="Q25"/>
  <c r="P25"/>
  <c r="H25"/>
  <c r="AO24"/>
  <c r="AL24"/>
  <c r="U24"/>
  <c r="T24"/>
  <c r="R24"/>
  <c r="Q24"/>
  <c r="P24"/>
  <c r="H24"/>
  <c r="AO23"/>
  <c r="AL23"/>
  <c r="W23"/>
  <c r="U23"/>
  <c r="T23"/>
  <c r="R23"/>
  <c r="Q23"/>
  <c r="P23"/>
  <c r="H23"/>
  <c r="AO22"/>
  <c r="AL22"/>
  <c r="W22"/>
  <c r="U22"/>
  <c r="T22"/>
  <c r="R22"/>
  <c r="Q22"/>
  <c r="P22"/>
  <c r="H22"/>
  <c r="AO21"/>
  <c r="AL21"/>
  <c r="U21"/>
  <c r="T21"/>
  <c r="R21"/>
  <c r="Q21"/>
  <c r="P21"/>
  <c r="H21"/>
  <c r="AO20"/>
  <c r="AL20"/>
  <c r="U20"/>
  <c r="T20"/>
  <c r="R20"/>
  <c r="Q20"/>
  <c r="H20"/>
  <c r="U19"/>
  <c r="W19"/>
  <c r="Y19"/>
  <c r="T19"/>
  <c r="Q19"/>
  <c r="AA19"/>
  <c r="H19"/>
  <c r="AO18"/>
  <c r="AL18"/>
  <c r="U18"/>
  <c r="T18"/>
  <c r="R18"/>
  <c r="Q18"/>
  <c r="P18"/>
  <c r="H18"/>
  <c r="AO17"/>
  <c r="AL17"/>
  <c r="U17"/>
  <c r="T17"/>
  <c r="R17"/>
  <c r="Q17"/>
  <c r="P17"/>
  <c r="H17"/>
  <c r="AO16"/>
  <c r="AL16"/>
  <c r="U16"/>
  <c r="T16"/>
  <c r="R16"/>
  <c r="Q16"/>
  <c r="P16"/>
  <c r="H16"/>
  <c r="AO15"/>
  <c r="AL15"/>
  <c r="U15"/>
  <c r="T15"/>
  <c r="R15"/>
  <c r="Q15"/>
  <c r="P15"/>
  <c r="H15"/>
  <c r="AO14"/>
  <c r="AL14"/>
  <c r="U14"/>
  <c r="T14"/>
  <c r="R14"/>
  <c r="Q14"/>
  <c r="P14"/>
  <c r="H14"/>
  <c r="AO13"/>
  <c r="AL13"/>
  <c r="U13"/>
  <c r="T13"/>
  <c r="R13"/>
  <c r="Q13"/>
  <c r="P13"/>
  <c r="H13"/>
  <c r="AO12"/>
  <c r="AL12"/>
  <c r="U12"/>
  <c r="T12"/>
  <c r="R12"/>
  <c r="Q12"/>
  <c r="P12"/>
  <c r="H12"/>
  <c r="AO11"/>
  <c r="AL11"/>
  <c r="U11"/>
  <c r="T11"/>
  <c r="R11"/>
  <c r="Q11"/>
  <c r="P11"/>
  <c r="H11"/>
  <c r="AO10"/>
  <c r="AL10"/>
  <c r="U10"/>
  <c r="T10"/>
  <c r="R10"/>
  <c r="Q10"/>
  <c r="P10"/>
  <c r="H10"/>
  <c r="AO9"/>
  <c r="AL9"/>
  <c r="U9"/>
  <c r="T9"/>
  <c r="R9"/>
  <c r="Q9"/>
  <c r="P9"/>
  <c r="H9"/>
  <c r="AO8"/>
  <c r="AL8"/>
  <c r="W8"/>
  <c r="Y8"/>
  <c r="U8"/>
  <c r="T8"/>
  <c r="R8"/>
  <c r="Q8"/>
  <c r="P8"/>
  <c r="H8"/>
  <c r="AO7"/>
  <c r="AL7"/>
  <c r="W7"/>
  <c r="U7"/>
  <c r="T7"/>
  <c r="R7"/>
  <c r="Q7"/>
  <c r="P7"/>
  <c r="H7"/>
  <c r="AO6"/>
  <c r="AL6"/>
  <c r="W6"/>
  <c r="U6"/>
  <c r="T6"/>
  <c r="R6"/>
  <c r="Q6"/>
  <c r="P6"/>
  <c r="H6"/>
  <c r="AO5"/>
  <c r="AL5"/>
  <c r="W5"/>
  <c r="U5"/>
  <c r="T5"/>
  <c r="R5"/>
  <c r="Q5"/>
  <c r="P5"/>
  <c r="H5"/>
  <c r="AO4"/>
  <c r="AL4"/>
  <c r="W4"/>
  <c r="U4"/>
  <c r="T4"/>
  <c r="R4"/>
  <c r="Q4"/>
  <c r="P4"/>
  <c r="H4"/>
  <c r="U3"/>
  <c r="T3"/>
  <c r="R3"/>
  <c r="Q3"/>
  <c r="P3"/>
  <c r="H3"/>
  <c r="AO2"/>
  <c r="AL2"/>
  <c r="U2"/>
  <c r="T2"/>
  <c r="R2"/>
  <c r="Q2"/>
  <c r="P2"/>
  <c r="H2"/>
  <c r="T20" i="1"/>
  <c r="H2"/>
  <c r="P2"/>
  <c r="Q2"/>
  <c r="T2"/>
  <c r="U2"/>
  <c r="W2"/>
  <c r="Y2"/>
  <c r="V2"/>
  <c r="AK2"/>
  <c r="X2"/>
  <c r="Z2"/>
  <c r="AJ2"/>
  <c r="AF2"/>
  <c r="H3"/>
  <c r="P3"/>
  <c r="Q3"/>
  <c r="T3"/>
  <c r="R3"/>
  <c r="U3"/>
  <c r="W3"/>
  <c r="Y3"/>
  <c r="H4"/>
  <c r="P4"/>
  <c r="Q4"/>
  <c r="T4"/>
  <c r="R4"/>
  <c r="U4"/>
  <c r="W4"/>
  <c r="Y4"/>
  <c r="AA4"/>
  <c r="H5"/>
  <c r="P5"/>
  <c r="Q5"/>
  <c r="T5"/>
  <c r="U5"/>
  <c r="W5"/>
  <c r="Y5"/>
  <c r="H6"/>
  <c r="P6"/>
  <c r="Q6"/>
  <c r="T6"/>
  <c r="R6"/>
  <c r="U6"/>
  <c r="V6"/>
  <c r="W6"/>
  <c r="X6"/>
  <c r="Y6"/>
  <c r="Z6"/>
  <c r="H7"/>
  <c r="P7"/>
  <c r="Q7"/>
  <c r="T7"/>
  <c r="U7"/>
  <c r="W7"/>
  <c r="Y7"/>
  <c r="H8"/>
  <c r="P8"/>
  <c r="Q8"/>
  <c r="T8"/>
  <c r="U8"/>
  <c r="W8"/>
  <c r="Y8"/>
  <c r="V8"/>
  <c r="AK8"/>
  <c r="X8"/>
  <c r="Z8"/>
  <c r="AJ8"/>
  <c r="H9"/>
  <c r="P9"/>
  <c r="Q9"/>
  <c r="T9"/>
  <c r="R9"/>
  <c r="U9"/>
  <c r="V9"/>
  <c r="AK9"/>
  <c r="AH9"/>
  <c r="W9"/>
  <c r="Y9"/>
  <c r="H10"/>
  <c r="P10"/>
  <c r="Q10"/>
  <c r="T10"/>
  <c r="U10"/>
  <c r="W10"/>
  <c r="Y10"/>
  <c r="H11"/>
  <c r="P11"/>
  <c r="Q11"/>
  <c r="T11"/>
  <c r="R11"/>
  <c r="U11"/>
  <c r="W11"/>
  <c r="Y11"/>
  <c r="H12"/>
  <c r="P12"/>
  <c r="Q12"/>
  <c r="T12"/>
  <c r="U12"/>
  <c r="V12"/>
  <c r="W12"/>
  <c r="Y12"/>
  <c r="AA12"/>
  <c r="H13"/>
  <c r="P13"/>
  <c r="Q13"/>
  <c r="T13"/>
  <c r="R13"/>
  <c r="U13"/>
  <c r="V13"/>
  <c r="AK13"/>
  <c r="AH13"/>
  <c r="W13"/>
  <c r="Y13"/>
  <c r="H14"/>
  <c r="P14"/>
  <c r="Q14"/>
  <c r="T14"/>
  <c r="U14"/>
  <c r="W14"/>
  <c r="Y14"/>
  <c r="H15"/>
  <c r="P15"/>
  <c r="Q15"/>
  <c r="T15"/>
  <c r="R15"/>
  <c r="U15"/>
  <c r="W15"/>
  <c r="Y15"/>
  <c r="H16"/>
  <c r="P16"/>
  <c r="Q16"/>
  <c r="T16"/>
  <c r="U16"/>
  <c r="V16"/>
  <c r="W16"/>
  <c r="H17"/>
  <c r="P17"/>
  <c r="Q17"/>
  <c r="T17"/>
  <c r="U17"/>
  <c r="W17"/>
  <c r="Y17"/>
  <c r="H18"/>
  <c r="P18"/>
  <c r="Q18"/>
  <c r="T18"/>
  <c r="R18"/>
  <c r="U18"/>
  <c r="W18"/>
  <c r="Y18"/>
  <c r="AA18"/>
  <c r="H19"/>
  <c r="Q19"/>
  <c r="T19"/>
  <c r="U19"/>
  <c r="W19"/>
  <c r="Y19"/>
  <c r="V19"/>
  <c r="AK19"/>
  <c r="X19"/>
  <c r="Z19"/>
  <c r="H20"/>
  <c r="Q20"/>
  <c r="R20"/>
  <c r="U20"/>
  <c r="W20"/>
  <c r="Y20"/>
  <c r="V20"/>
  <c r="AK20"/>
  <c r="X20"/>
  <c r="H21"/>
  <c r="P21"/>
  <c r="Q21"/>
  <c r="T21"/>
  <c r="U21"/>
  <c r="V21"/>
  <c r="AK21"/>
  <c r="W21"/>
  <c r="Y21"/>
  <c r="H22"/>
  <c r="P22"/>
  <c r="Q22"/>
  <c r="T22"/>
  <c r="U22"/>
  <c r="W22"/>
  <c r="Y22"/>
  <c r="V22"/>
  <c r="AK22"/>
  <c r="X22"/>
  <c r="Z22"/>
  <c r="AJ22"/>
  <c r="H23"/>
  <c r="P23"/>
  <c r="Q23"/>
  <c r="T23"/>
  <c r="U23"/>
  <c r="W23"/>
  <c r="Y23"/>
  <c r="H24"/>
  <c r="P24"/>
  <c r="Q24"/>
  <c r="T24"/>
  <c r="U24"/>
  <c r="W24"/>
  <c r="Y24"/>
  <c r="V24"/>
  <c r="AK24"/>
  <c r="AH24"/>
  <c r="X24"/>
  <c r="Z24"/>
  <c r="H25"/>
  <c r="P25"/>
  <c r="Q25"/>
  <c r="T25"/>
  <c r="R25"/>
  <c r="U25"/>
  <c r="W25"/>
  <c r="Y25"/>
  <c r="H26"/>
  <c r="P26"/>
  <c r="Q26"/>
  <c r="T26"/>
  <c r="R26"/>
  <c r="U26"/>
  <c r="W26"/>
  <c r="Y26"/>
  <c r="AA26"/>
  <c r="H27"/>
  <c r="P27"/>
  <c r="Q27"/>
  <c r="T27"/>
  <c r="AI27"/>
  <c r="U27"/>
  <c r="W27"/>
  <c r="Y27"/>
  <c r="V27"/>
  <c r="AK27"/>
  <c r="AH27"/>
  <c r="X27"/>
  <c r="Z27"/>
  <c r="H28"/>
  <c r="P28"/>
  <c r="Q28"/>
  <c r="T28"/>
  <c r="U28"/>
  <c r="V28"/>
  <c r="W28"/>
  <c r="Y28"/>
  <c r="H29"/>
  <c r="P29"/>
  <c r="Q29"/>
  <c r="AA29"/>
  <c r="T29"/>
  <c r="U29"/>
  <c r="W29"/>
  <c r="Y29"/>
  <c r="V29"/>
  <c r="AK29"/>
  <c r="X29"/>
  <c r="Z29"/>
  <c r="H30"/>
  <c r="P30"/>
  <c r="Q30"/>
  <c r="T30"/>
  <c r="U30"/>
  <c r="H31"/>
  <c r="P31"/>
  <c r="Q31"/>
  <c r="T31"/>
  <c r="U31"/>
  <c r="W31"/>
  <c r="Y31"/>
  <c r="AA31"/>
  <c r="H32"/>
  <c r="P32"/>
  <c r="Q32"/>
  <c r="T32"/>
  <c r="V32"/>
  <c r="X32"/>
  <c r="Z32"/>
  <c r="U32"/>
  <c r="W32"/>
  <c r="H33"/>
  <c r="P33"/>
  <c r="Q33"/>
  <c r="T33"/>
  <c r="R33"/>
  <c r="U33"/>
  <c r="W33"/>
  <c r="Y33"/>
  <c r="H34"/>
  <c r="P34"/>
  <c r="Q34"/>
  <c r="T34"/>
  <c r="R34"/>
  <c r="U34"/>
  <c r="W34"/>
  <c r="Y34"/>
  <c r="H35"/>
  <c r="P35"/>
  <c r="Q35"/>
  <c r="T35"/>
  <c r="V35"/>
  <c r="U35"/>
  <c r="W35"/>
  <c r="Y35"/>
  <c r="AA35"/>
  <c r="AI24"/>
  <c r="AA19"/>
  <c r="AI8"/>
  <c r="AA6"/>
  <c r="AI28"/>
  <c r="AJ26"/>
  <c r="AG26"/>
  <c r="AI22"/>
  <c r="AI21"/>
  <c r="AJ20"/>
  <c r="AG20"/>
  <c r="AI19"/>
  <c r="R8"/>
  <c r="AI2"/>
  <c r="R2"/>
  <c r="AJ24"/>
  <c r="AF24"/>
  <c r="R24"/>
  <c r="AB24"/>
  <c r="R22"/>
  <c r="AA21"/>
  <c r="AJ19"/>
  <c r="AG19"/>
  <c r="R19"/>
  <c r="AJ18"/>
  <c r="AJ14"/>
  <c r="AJ6"/>
  <c r="AJ4"/>
  <c r="AG2"/>
  <c r="AI13"/>
  <c r="AI20"/>
  <c r="R35"/>
  <c r="R29"/>
  <c r="R27"/>
  <c r="R31"/>
  <c r="AJ35"/>
  <c r="AJ32"/>
  <c r="AF32"/>
  <c r="AJ27"/>
  <c r="R21"/>
  <c r="AJ21"/>
  <c r="AG22"/>
  <c r="AH2"/>
  <c r="AJ23"/>
  <c r="AJ15"/>
  <c r="AJ13"/>
  <c r="AJ11"/>
  <c r="AJ9"/>
  <c r="AG8"/>
  <c r="AJ7"/>
  <c r="AG6"/>
  <c r="AG4"/>
  <c r="AK32"/>
  <c r="AH32"/>
  <c r="AI32"/>
  <c r="AG23"/>
  <c r="AG21"/>
  <c r="AF9"/>
  <c r="AG9"/>
  <c r="AF13"/>
  <c r="AG13"/>
  <c r="AG27"/>
  <c r="AG32"/>
  <c r="AH22"/>
  <c r="AF22"/>
  <c r="AH19"/>
  <c r="AF19"/>
  <c r="AH8"/>
  <c r="AF8"/>
  <c r="AB29"/>
  <c r="AF27"/>
  <c r="AB8"/>
  <c r="AI29"/>
  <c r="V18"/>
  <c r="AK18"/>
  <c r="AH18"/>
  <c r="AH21"/>
  <c r="AF21"/>
  <c r="X35"/>
  <c r="Z35"/>
  <c r="AI35"/>
  <c r="AK35"/>
  <c r="AH35"/>
  <c r="AH29"/>
  <c r="AF20"/>
  <c r="AH20"/>
  <c r="AA9"/>
  <c r="AB6"/>
  <c r="AM6"/>
  <c r="AB2"/>
  <c r="AJ29"/>
  <c r="AJ33"/>
  <c r="AG33"/>
  <c r="V33"/>
  <c r="AB22"/>
  <c r="AJ25"/>
  <c r="AG25"/>
  <c r="AA34"/>
  <c r="AB27"/>
  <c r="V26"/>
  <c r="V25"/>
  <c r="AK25"/>
  <c r="X21"/>
  <c r="Y16"/>
  <c r="AA16"/>
  <c r="V15"/>
  <c r="AA15"/>
  <c r="V11"/>
  <c r="AA11"/>
  <c r="V4"/>
  <c r="AJ3"/>
  <c r="AG3"/>
  <c r="V3"/>
  <c r="AC29"/>
  <c r="J29"/>
  <c r="AM29"/>
  <c r="AN29"/>
  <c r="AA10"/>
  <c r="AF18"/>
  <c r="AG18"/>
  <c r="W30"/>
  <c r="Y30"/>
  <c r="V30"/>
  <c r="R30"/>
  <c r="AK26"/>
  <c r="AF26"/>
  <c r="X26"/>
  <c r="Z26"/>
  <c r="AI26"/>
  <c r="AA24"/>
  <c r="AK16"/>
  <c r="AH16"/>
  <c r="X16"/>
  <c r="Z16"/>
  <c r="AK15"/>
  <c r="AH15"/>
  <c r="AI15"/>
  <c r="AA13"/>
  <c r="AK12"/>
  <c r="AH12"/>
  <c r="X12"/>
  <c r="Z12"/>
  <c r="AJ12"/>
  <c r="AI12"/>
  <c r="AK11"/>
  <c r="AH11"/>
  <c r="AI11"/>
  <c r="R7"/>
  <c r="V7"/>
  <c r="AK4"/>
  <c r="AI4"/>
  <c r="V31"/>
  <c r="AJ31"/>
  <c r="AK28"/>
  <c r="AH28"/>
  <c r="X28"/>
  <c r="Z28"/>
  <c r="R28"/>
  <c r="AJ28"/>
  <c r="R23"/>
  <c r="V23"/>
  <c r="R17"/>
  <c r="V17"/>
  <c r="AJ17"/>
  <c r="R14"/>
  <c r="V14"/>
  <c r="AI14"/>
  <c r="R10"/>
  <c r="V10"/>
  <c r="AJ10"/>
  <c r="AK6"/>
  <c r="AI6"/>
  <c r="R5"/>
  <c r="V5"/>
  <c r="AJ5"/>
  <c r="AI5"/>
  <c r="AA3"/>
  <c r="AA23"/>
  <c r="AA22"/>
  <c r="AA17"/>
  <c r="AA14"/>
  <c r="AA5"/>
  <c r="AB35"/>
  <c r="AC35"/>
  <c r="AG35"/>
  <c r="AG15"/>
  <c r="AG11"/>
  <c r="AG7"/>
  <c r="AL29"/>
  <c r="AG24"/>
  <c r="AJ30"/>
  <c r="R32"/>
  <c r="AI9"/>
  <c r="AI18"/>
  <c r="R16"/>
  <c r="AI16"/>
  <c r="AA33"/>
  <c r="AA27"/>
  <c r="AA25"/>
  <c r="AA20"/>
  <c r="X18"/>
  <c r="Z18"/>
  <c r="AJ16"/>
  <c r="X15"/>
  <c r="X13"/>
  <c r="Z13"/>
  <c r="R12"/>
  <c r="X11"/>
  <c r="Z11"/>
  <c r="X9"/>
  <c r="Z9"/>
  <c r="AA8"/>
  <c r="AA7"/>
  <c r="X4"/>
  <c r="AA2"/>
  <c r="Z20"/>
  <c r="AB20"/>
  <c r="AG14"/>
  <c r="AL6"/>
  <c r="AC6"/>
  <c r="V34"/>
  <c r="AJ34"/>
  <c r="Y32"/>
  <c r="AA32"/>
  <c r="AB19"/>
  <c r="AA28"/>
  <c r="V2" i="2"/>
  <c r="V3"/>
  <c r="AO3"/>
  <c r="Y4"/>
  <c r="AA4"/>
  <c r="Y5"/>
  <c r="AA5"/>
  <c r="Y6"/>
  <c r="AA6"/>
  <c r="Y7"/>
  <c r="AA7"/>
  <c r="AA8"/>
  <c r="AN11"/>
  <c r="AN15"/>
  <c r="AN19"/>
  <c r="AW19"/>
  <c r="AA24"/>
  <c r="W2"/>
  <c r="Y2"/>
  <c r="W3"/>
  <c r="Y3"/>
  <c r="AN10"/>
  <c r="AA11"/>
  <c r="AN14"/>
  <c r="AA15"/>
  <c r="AN18"/>
  <c r="AA25"/>
  <c r="AL33"/>
  <c r="AU34"/>
  <c r="AX34"/>
  <c r="AL34"/>
  <c r="AU35"/>
  <c r="AX35"/>
  <c r="V4"/>
  <c r="V5"/>
  <c r="V6"/>
  <c r="V7"/>
  <c r="V8"/>
  <c r="V9"/>
  <c r="V10"/>
  <c r="V11"/>
  <c r="V12"/>
  <c r="V13"/>
  <c r="V14"/>
  <c r="V15"/>
  <c r="V16"/>
  <c r="V17"/>
  <c r="V18"/>
  <c r="R19"/>
  <c r="AO19"/>
  <c r="V20"/>
  <c r="V21"/>
  <c r="Y22"/>
  <c r="AA22"/>
  <c r="Y23"/>
  <c r="AA23"/>
  <c r="AA28"/>
  <c r="AA32"/>
  <c r="AL35"/>
  <c r="W9"/>
  <c r="Y9"/>
  <c r="W10"/>
  <c r="Y10"/>
  <c r="W11"/>
  <c r="Y11"/>
  <c r="W12"/>
  <c r="Y12"/>
  <c r="W13"/>
  <c r="Y13"/>
  <c r="W14"/>
  <c r="Y14"/>
  <c r="W15"/>
  <c r="Y15"/>
  <c r="W16"/>
  <c r="Y16"/>
  <c r="W17"/>
  <c r="Y17"/>
  <c r="W18"/>
  <c r="Y18"/>
  <c r="V19"/>
  <c r="W20"/>
  <c r="Y20"/>
  <c r="W21"/>
  <c r="Y21"/>
  <c r="AN22"/>
  <c r="AN24"/>
  <c r="W24"/>
  <c r="Y24"/>
  <c r="W25"/>
  <c r="Y25"/>
  <c r="V22"/>
  <c r="V23"/>
  <c r="V24"/>
  <c r="V25"/>
  <c r="V26"/>
  <c r="V27"/>
  <c r="V28"/>
  <c r="V29"/>
  <c r="V30"/>
  <c r="V31"/>
  <c r="V32"/>
  <c r="V33"/>
  <c r="V34"/>
  <c r="AN34"/>
  <c r="AW34"/>
  <c r="V35"/>
  <c r="AN35"/>
  <c r="AW35"/>
  <c r="W26"/>
  <c r="Y26"/>
  <c r="W27"/>
  <c r="Y27"/>
  <c r="W28"/>
  <c r="Y28"/>
  <c r="W29"/>
  <c r="Y29"/>
  <c r="W30"/>
  <c r="Y30"/>
  <c r="W31"/>
  <c r="Y31"/>
  <c r="W32"/>
  <c r="Y32"/>
  <c r="W33"/>
  <c r="Y33"/>
  <c r="R35"/>
  <c r="X25" i="1"/>
  <c r="AF35"/>
  <c r="AK3"/>
  <c r="AI3"/>
  <c r="X3"/>
  <c r="Z21"/>
  <c r="AB21"/>
  <c r="AI33"/>
  <c r="X33"/>
  <c r="Z33"/>
  <c r="AB33"/>
  <c r="AL33"/>
  <c r="AK33"/>
  <c r="AG29"/>
  <c r="AN6"/>
  <c r="J6"/>
  <c r="AI25"/>
  <c r="AF29"/>
  <c r="AD35"/>
  <c r="AM19"/>
  <c r="J19"/>
  <c r="X34"/>
  <c r="Z34"/>
  <c r="AK34"/>
  <c r="Z4"/>
  <c r="AB4"/>
  <c r="AB12"/>
  <c r="J12"/>
  <c r="Z15"/>
  <c r="AB15"/>
  <c r="AN33"/>
  <c r="J33"/>
  <c r="AB16"/>
  <c r="J16"/>
  <c r="J22"/>
  <c r="AL22"/>
  <c r="AC22"/>
  <c r="AM22"/>
  <c r="AN22"/>
  <c r="AG5"/>
  <c r="AF6"/>
  <c r="AH6"/>
  <c r="AG10"/>
  <c r="X14"/>
  <c r="Z14"/>
  <c r="AK14"/>
  <c r="X17"/>
  <c r="Z17"/>
  <c r="AK17"/>
  <c r="AH17"/>
  <c r="AI17"/>
  <c r="X23"/>
  <c r="Z23"/>
  <c r="AK23"/>
  <c r="AI23"/>
  <c r="AH25"/>
  <c r="AF25"/>
  <c r="AB28"/>
  <c r="J28"/>
  <c r="AK31"/>
  <c r="AI31"/>
  <c r="X31"/>
  <c r="AF4"/>
  <c r="AH4"/>
  <c r="AF12"/>
  <c r="AG12"/>
  <c r="AM24"/>
  <c r="AC24"/>
  <c r="AL24"/>
  <c r="AN24"/>
  <c r="AD24"/>
  <c r="AK30"/>
  <c r="AH30"/>
  <c r="X30"/>
  <c r="Z30"/>
  <c r="AC19"/>
  <c r="AN19"/>
  <c r="AB11"/>
  <c r="AB18"/>
  <c r="AB9"/>
  <c r="AF15"/>
  <c r="AM35"/>
  <c r="AL35"/>
  <c r="AL28"/>
  <c r="AN28"/>
  <c r="AG34"/>
  <c r="AF34"/>
  <c r="AD6"/>
  <c r="AE6"/>
  <c r="AC2"/>
  <c r="AD2"/>
  <c r="AE2"/>
  <c r="AN2"/>
  <c r="AM2"/>
  <c r="J2"/>
  <c r="AL2"/>
  <c r="AC8"/>
  <c r="AN8"/>
  <c r="AL8"/>
  <c r="AM8"/>
  <c r="J8"/>
  <c r="AG16"/>
  <c r="AF16"/>
  <c r="AN20"/>
  <c r="AL20"/>
  <c r="AC20"/>
  <c r="J20"/>
  <c r="AM20"/>
  <c r="AD20"/>
  <c r="AE20"/>
  <c r="J27"/>
  <c r="AM27"/>
  <c r="AL27"/>
  <c r="AC27"/>
  <c r="AN27"/>
  <c r="AB32"/>
  <c r="AC32"/>
  <c r="AF30"/>
  <c r="AG30"/>
  <c r="X5"/>
  <c r="Z5"/>
  <c r="AK5"/>
  <c r="AH5"/>
  <c r="X10"/>
  <c r="Z10"/>
  <c r="AK10"/>
  <c r="AH10"/>
  <c r="AI10"/>
  <c r="AB14"/>
  <c r="AM14"/>
  <c r="AF17"/>
  <c r="AG17"/>
  <c r="AB17"/>
  <c r="AN17"/>
  <c r="AB23"/>
  <c r="AL23"/>
  <c r="Z25"/>
  <c r="AB25"/>
  <c r="AL25"/>
  <c r="AF28"/>
  <c r="AG28"/>
  <c r="AF31"/>
  <c r="AG31"/>
  <c r="X7"/>
  <c r="Z7"/>
  <c r="AK7"/>
  <c r="AI7"/>
  <c r="AH26"/>
  <c r="AD29"/>
  <c r="AE29"/>
  <c r="AL19"/>
  <c r="AI34"/>
  <c r="AB13"/>
  <c r="AM13"/>
  <c r="J24"/>
  <c r="AI30"/>
  <c r="AA30"/>
  <c r="AB26"/>
  <c r="AF11"/>
  <c r="AB34"/>
  <c r="J35"/>
  <c r="AN35"/>
  <c r="AX23" i="2"/>
  <c r="AU23"/>
  <c r="AX7"/>
  <c r="AT7"/>
  <c r="AU7"/>
  <c r="BA7"/>
  <c r="AC7"/>
  <c r="AR7"/>
  <c r="AX5"/>
  <c r="AT5"/>
  <c r="AY5"/>
  <c r="AU5"/>
  <c r="AX22"/>
  <c r="AT22"/>
  <c r="AY22"/>
  <c r="AU22"/>
  <c r="AW22"/>
  <c r="AX6"/>
  <c r="AT6"/>
  <c r="AY6"/>
  <c r="AU6"/>
  <c r="AX4"/>
  <c r="AU4"/>
  <c r="AP33"/>
  <c r="X33"/>
  <c r="Z33"/>
  <c r="AP32"/>
  <c r="X32"/>
  <c r="Z32"/>
  <c r="AP31"/>
  <c r="X31"/>
  <c r="Z31"/>
  <c r="AP30"/>
  <c r="X30"/>
  <c r="Z30"/>
  <c r="AP29"/>
  <c r="X29"/>
  <c r="Z29"/>
  <c r="AP28"/>
  <c r="X28"/>
  <c r="Z28"/>
  <c r="AP27"/>
  <c r="X27"/>
  <c r="Z27"/>
  <c r="AP26"/>
  <c r="X26"/>
  <c r="Z26"/>
  <c r="AP25"/>
  <c r="X25"/>
  <c r="Z25"/>
  <c r="AP23"/>
  <c r="AT23"/>
  <c r="X23"/>
  <c r="Z23"/>
  <c r="AU32"/>
  <c r="AX32"/>
  <c r="AV32"/>
  <c r="AY28"/>
  <c r="AU28"/>
  <c r="BB28"/>
  <c r="AX28"/>
  <c r="AT28"/>
  <c r="AL19"/>
  <c r="AP7"/>
  <c r="X7"/>
  <c r="Z7"/>
  <c r="AP5"/>
  <c r="X5"/>
  <c r="Z5"/>
  <c r="BB25"/>
  <c r="AX25"/>
  <c r="AT25"/>
  <c r="AY25"/>
  <c r="AU25"/>
  <c r="BA25"/>
  <c r="AC25"/>
  <c r="AR25"/>
  <c r="AS25"/>
  <c r="AW15"/>
  <c r="AU15"/>
  <c r="BB15"/>
  <c r="AX15"/>
  <c r="AW11"/>
  <c r="AU11"/>
  <c r="AX11"/>
  <c r="AX24"/>
  <c r="AU24"/>
  <c r="AW24"/>
  <c r="AU8"/>
  <c r="AX8"/>
  <c r="AV8"/>
  <c r="AP3"/>
  <c r="AM3"/>
  <c r="X3"/>
  <c r="Z3"/>
  <c r="AB35"/>
  <c r="AP35"/>
  <c r="X35"/>
  <c r="Z35"/>
  <c r="AP34"/>
  <c r="X34"/>
  <c r="AP24"/>
  <c r="X24"/>
  <c r="Z24"/>
  <c r="AP22"/>
  <c r="X22"/>
  <c r="Z22"/>
  <c r="AP19"/>
  <c r="X19"/>
  <c r="Z19"/>
  <c r="AP21"/>
  <c r="X21"/>
  <c r="AP20"/>
  <c r="X20"/>
  <c r="Z20"/>
  <c r="AP18"/>
  <c r="X18"/>
  <c r="AP17"/>
  <c r="X17"/>
  <c r="AP16"/>
  <c r="X16"/>
  <c r="Z16"/>
  <c r="AP15"/>
  <c r="X15"/>
  <c r="Z15"/>
  <c r="AP14"/>
  <c r="X14"/>
  <c r="AP13"/>
  <c r="X13"/>
  <c r="AP12"/>
  <c r="X12"/>
  <c r="Z12"/>
  <c r="AP11"/>
  <c r="X11"/>
  <c r="Z11"/>
  <c r="AP10"/>
  <c r="X10"/>
  <c r="AP9"/>
  <c r="X9"/>
  <c r="AP8"/>
  <c r="X8"/>
  <c r="AP6"/>
  <c r="X6"/>
  <c r="AP4"/>
  <c r="X4"/>
  <c r="AK3"/>
  <c r="AQ3"/>
  <c r="AL3"/>
  <c r="AP2"/>
  <c r="X2"/>
  <c r="AB33"/>
  <c r="AA31"/>
  <c r="AN30"/>
  <c r="AA27"/>
  <c r="AN26"/>
  <c r="AN25"/>
  <c r="AW25"/>
  <c r="AN31"/>
  <c r="AB30"/>
  <c r="AN27"/>
  <c r="AB26"/>
  <c r="AN7"/>
  <c r="AW7"/>
  <c r="AN5"/>
  <c r="AW5"/>
  <c r="AU19"/>
  <c r="AA20"/>
  <c r="AA16"/>
  <c r="AA12"/>
  <c r="AB7"/>
  <c r="AZ7"/>
  <c r="AB5"/>
  <c r="AZ5"/>
  <c r="AB3"/>
  <c r="AN33"/>
  <c r="J28"/>
  <c r="AA33"/>
  <c r="AN32"/>
  <c r="AW32"/>
  <c r="AA29"/>
  <c r="AN28"/>
  <c r="AW28"/>
  <c r="AB27"/>
  <c r="AN23"/>
  <c r="AW23"/>
  <c r="AB32"/>
  <c r="BB32"/>
  <c r="AA30"/>
  <c r="AN29"/>
  <c r="AB28"/>
  <c r="BA28"/>
  <c r="AA26"/>
  <c r="AB19"/>
  <c r="AB25"/>
  <c r="J25"/>
  <c r="AB24"/>
  <c r="J24"/>
  <c r="AB22"/>
  <c r="AZ22"/>
  <c r="AA21"/>
  <c r="AN20"/>
  <c r="AA17"/>
  <c r="AN16"/>
  <c r="AB15"/>
  <c r="J15"/>
  <c r="AA13"/>
  <c r="AN12"/>
  <c r="AB11"/>
  <c r="J11"/>
  <c r="AA9"/>
  <c r="AN8"/>
  <c r="AW8"/>
  <c r="AN6"/>
  <c r="AW6"/>
  <c r="AN4"/>
  <c r="AW4"/>
  <c r="AX19"/>
  <c r="AN21"/>
  <c r="AB20"/>
  <c r="AA18"/>
  <c r="AN17"/>
  <c r="AA14"/>
  <c r="AN13"/>
  <c r="AB12"/>
  <c r="AA10"/>
  <c r="AN9"/>
  <c r="AN3"/>
  <c r="AA2"/>
  <c r="AA3"/>
  <c r="AN2"/>
  <c r="J23" i="1"/>
  <c r="J17"/>
  <c r="J14"/>
  <c r="AC28"/>
  <c r="AM28"/>
  <c r="AM33"/>
  <c r="AC33"/>
  <c r="AN21"/>
  <c r="AL21"/>
  <c r="AC21"/>
  <c r="AM21"/>
  <c r="J21"/>
  <c r="Z3"/>
  <c r="AB3"/>
  <c r="AF3"/>
  <c r="AH3"/>
  <c r="AN23"/>
  <c r="AB30"/>
  <c r="J30"/>
  <c r="AF33"/>
  <c r="AH33"/>
  <c r="AM23"/>
  <c r="AC23"/>
  <c r="J32"/>
  <c r="AD27"/>
  <c r="AE27"/>
  <c r="AL15"/>
  <c r="J15"/>
  <c r="AN15"/>
  <c r="AM15"/>
  <c r="AC15"/>
  <c r="J4"/>
  <c r="AM4"/>
  <c r="AL4"/>
  <c r="AC4"/>
  <c r="AN4"/>
  <c r="AD32"/>
  <c r="AC26"/>
  <c r="J26"/>
  <c r="AL26"/>
  <c r="AM26"/>
  <c r="AN26"/>
  <c r="AH7"/>
  <c r="AF7"/>
  <c r="AM11"/>
  <c r="AN11"/>
  <c r="AC11"/>
  <c r="AL11"/>
  <c r="J11"/>
  <c r="AH14"/>
  <c r="AF14"/>
  <c r="AH34"/>
  <c r="J13"/>
  <c r="AD23"/>
  <c r="AE23"/>
  <c r="AD8"/>
  <c r="AE8"/>
  <c r="AM32"/>
  <c r="AL32"/>
  <c r="AN32"/>
  <c r="AC17"/>
  <c r="AL13"/>
  <c r="AC13"/>
  <c r="AF10"/>
  <c r="AD22"/>
  <c r="AE22"/>
  <c r="AM17"/>
  <c r="AL14"/>
  <c r="AC14"/>
  <c r="AN14"/>
  <c r="AD33"/>
  <c r="AE33"/>
  <c r="AN25"/>
  <c r="AC25"/>
  <c r="J25"/>
  <c r="AL34"/>
  <c r="AC34"/>
  <c r="AM34"/>
  <c r="J34"/>
  <c r="AN34"/>
  <c r="AN30"/>
  <c r="AM30"/>
  <c r="AL30"/>
  <c r="AC30"/>
  <c r="AN9"/>
  <c r="AL9"/>
  <c r="AC9"/>
  <c r="J9"/>
  <c r="AM9"/>
  <c r="AN18"/>
  <c r="AL18"/>
  <c r="AM18"/>
  <c r="J18"/>
  <c r="AC18"/>
  <c r="AD19"/>
  <c r="AE19"/>
  <c r="Z31"/>
  <c r="AB31"/>
  <c r="AH31"/>
  <c r="AH23"/>
  <c r="AF23"/>
  <c r="AM16"/>
  <c r="AC16"/>
  <c r="AN16"/>
  <c r="AL16"/>
  <c r="AL12"/>
  <c r="AN12"/>
  <c r="AM12"/>
  <c r="AC12"/>
  <c r="AD28"/>
  <c r="AE28"/>
  <c r="AE24"/>
  <c r="AN13"/>
  <c r="AB7"/>
  <c r="AB10"/>
  <c r="AB5"/>
  <c r="AF5"/>
  <c r="AL17"/>
  <c r="AM25"/>
  <c r="AE35"/>
  <c r="BB3" i="2"/>
  <c r="AZ3"/>
  <c r="AX3"/>
  <c r="AV3"/>
  <c r="AT3"/>
  <c r="AY3"/>
  <c r="AU3"/>
  <c r="AC3"/>
  <c r="AR3"/>
  <c r="BA3"/>
  <c r="AW3"/>
  <c r="J3"/>
  <c r="BB19"/>
  <c r="BA19"/>
  <c r="AZ19"/>
  <c r="J19"/>
  <c r="AC19"/>
  <c r="BA12"/>
  <c r="AY12"/>
  <c r="AW12"/>
  <c r="AU12"/>
  <c r="AC12"/>
  <c r="AR12"/>
  <c r="AS12"/>
  <c r="BB12"/>
  <c r="AZ12"/>
  <c r="AX12"/>
  <c r="AV12"/>
  <c r="AT12"/>
  <c r="AD12"/>
  <c r="AE12"/>
  <c r="AF12"/>
  <c r="J12"/>
  <c r="BA27"/>
  <c r="AY27"/>
  <c r="AW27"/>
  <c r="AU27"/>
  <c r="AC27"/>
  <c r="AR27"/>
  <c r="AS27"/>
  <c r="BB27"/>
  <c r="AZ27"/>
  <c r="AX27"/>
  <c r="AV27"/>
  <c r="AT27"/>
  <c r="AD27"/>
  <c r="AE27"/>
  <c r="AF27"/>
  <c r="J27"/>
  <c r="AM4"/>
  <c r="AK4"/>
  <c r="AQ4"/>
  <c r="Z10"/>
  <c r="AB10"/>
  <c r="AM11"/>
  <c r="AK11"/>
  <c r="AQ11"/>
  <c r="BB7"/>
  <c r="AY23"/>
  <c r="AY14"/>
  <c r="AW14"/>
  <c r="AU14"/>
  <c r="AX14"/>
  <c r="AV14"/>
  <c r="AT14"/>
  <c r="AY13"/>
  <c r="AW13"/>
  <c r="AU13"/>
  <c r="AX13"/>
  <c r="AV13"/>
  <c r="AT13"/>
  <c r="BA26"/>
  <c r="AY26"/>
  <c r="AW26"/>
  <c r="AU26"/>
  <c r="AC26"/>
  <c r="AR26"/>
  <c r="AS26"/>
  <c r="BB26"/>
  <c r="AZ26"/>
  <c r="AX26"/>
  <c r="AV26"/>
  <c r="AT26"/>
  <c r="AD26"/>
  <c r="AE26"/>
  <c r="AF26"/>
  <c r="J26"/>
  <c r="AY29"/>
  <c r="AW29"/>
  <c r="AU29"/>
  <c r="AX29"/>
  <c r="AV29"/>
  <c r="AT29"/>
  <c r="BA20"/>
  <c r="AY20"/>
  <c r="AW20"/>
  <c r="AU20"/>
  <c r="AC20"/>
  <c r="AR20"/>
  <c r="AS20"/>
  <c r="J20"/>
  <c r="BB20"/>
  <c r="AZ20"/>
  <c r="AX20"/>
  <c r="AV20"/>
  <c r="AT20"/>
  <c r="AM2"/>
  <c r="AK2"/>
  <c r="AQ2"/>
  <c r="Z6"/>
  <c r="AB6"/>
  <c r="Z8"/>
  <c r="AB8"/>
  <c r="AM9"/>
  <c r="AK9"/>
  <c r="AQ9"/>
  <c r="AM13"/>
  <c r="AK13"/>
  <c r="AQ13"/>
  <c r="Z14"/>
  <c r="AB14"/>
  <c r="AM15"/>
  <c r="AK15"/>
  <c r="AQ15"/>
  <c r="AM17"/>
  <c r="AK17"/>
  <c r="AQ17"/>
  <c r="Z18"/>
  <c r="AB18"/>
  <c r="AM20"/>
  <c r="AK20"/>
  <c r="AQ20"/>
  <c r="Z21"/>
  <c r="AB21"/>
  <c r="AM19"/>
  <c r="AV19"/>
  <c r="AY19"/>
  <c r="AM24"/>
  <c r="AK24"/>
  <c r="AQ24"/>
  <c r="AM34"/>
  <c r="AT34"/>
  <c r="AK34"/>
  <c r="AQ34"/>
  <c r="AY34"/>
  <c r="AV34"/>
  <c r="AM35"/>
  <c r="AT35"/>
  <c r="AK35"/>
  <c r="AQ35"/>
  <c r="AY35"/>
  <c r="AV35"/>
  <c r="BA35"/>
  <c r="BB35"/>
  <c r="AZ35"/>
  <c r="AC35"/>
  <c r="AM7"/>
  <c r="AK7"/>
  <c r="AQ7"/>
  <c r="AM25"/>
  <c r="AK25"/>
  <c r="AQ25"/>
  <c r="AM26"/>
  <c r="AK26"/>
  <c r="AQ26"/>
  <c r="AM28"/>
  <c r="AK28"/>
  <c r="AQ28"/>
  <c r="AM30"/>
  <c r="AK30"/>
  <c r="AQ30"/>
  <c r="AM32"/>
  <c r="AK32"/>
  <c r="AQ32"/>
  <c r="AY2"/>
  <c r="AW2"/>
  <c r="AU2"/>
  <c r="AX2"/>
  <c r="AV2"/>
  <c r="AT2"/>
  <c r="AY10"/>
  <c r="AW10"/>
  <c r="AU10"/>
  <c r="AX10"/>
  <c r="AV10"/>
  <c r="AT10"/>
  <c r="AY18"/>
  <c r="AW18"/>
  <c r="AU18"/>
  <c r="AX18"/>
  <c r="AV18"/>
  <c r="AT18"/>
  <c r="AY9"/>
  <c r="AW9"/>
  <c r="AU9"/>
  <c r="AX9"/>
  <c r="AV9"/>
  <c r="AT9"/>
  <c r="AY17"/>
  <c r="AW17"/>
  <c r="AU17"/>
  <c r="AX17"/>
  <c r="AV17"/>
  <c r="AT17"/>
  <c r="AX21"/>
  <c r="AV21"/>
  <c r="AY21"/>
  <c r="AU21"/>
  <c r="AW21"/>
  <c r="AT21"/>
  <c r="BA30"/>
  <c r="AY30"/>
  <c r="AW30"/>
  <c r="AU30"/>
  <c r="AC30"/>
  <c r="AR30"/>
  <c r="BB30"/>
  <c r="AZ30"/>
  <c r="AX30"/>
  <c r="AV30"/>
  <c r="AT30"/>
  <c r="AD30"/>
  <c r="J30"/>
  <c r="BA33"/>
  <c r="AY33"/>
  <c r="AW33"/>
  <c r="AU33"/>
  <c r="AC33"/>
  <c r="AR33"/>
  <c r="BB33"/>
  <c r="AZ33"/>
  <c r="AX33"/>
  <c r="AV33"/>
  <c r="AT33"/>
  <c r="AD33"/>
  <c r="J33"/>
  <c r="AY16"/>
  <c r="AW16"/>
  <c r="AU16"/>
  <c r="AX16"/>
  <c r="AV16"/>
  <c r="AT16"/>
  <c r="AY31"/>
  <c r="AW31"/>
  <c r="AU31"/>
  <c r="AX31"/>
  <c r="AV31"/>
  <c r="AT31"/>
  <c r="Z2"/>
  <c r="AB2"/>
  <c r="BB2"/>
  <c r="Z4"/>
  <c r="AB4"/>
  <c r="AM6"/>
  <c r="AK6"/>
  <c r="AQ6"/>
  <c r="AM8"/>
  <c r="AK8"/>
  <c r="AQ8"/>
  <c r="Z9"/>
  <c r="AB9"/>
  <c r="BB9"/>
  <c r="AM10"/>
  <c r="AK10"/>
  <c r="AQ10"/>
  <c r="AM12"/>
  <c r="AK12"/>
  <c r="AQ12"/>
  <c r="Z13"/>
  <c r="AB13"/>
  <c r="BA13"/>
  <c r="AM14"/>
  <c r="AK14"/>
  <c r="AQ14"/>
  <c r="AM16"/>
  <c r="AK16"/>
  <c r="AQ16"/>
  <c r="Z17"/>
  <c r="AB17"/>
  <c r="BB17"/>
  <c r="AM18"/>
  <c r="AK18"/>
  <c r="AQ18"/>
  <c r="AM21"/>
  <c r="AK21"/>
  <c r="AQ21"/>
  <c r="AM22"/>
  <c r="AK22"/>
  <c r="AQ22"/>
  <c r="Z34"/>
  <c r="AB34"/>
  <c r="AM5"/>
  <c r="AK5"/>
  <c r="AQ5"/>
  <c r="AM23"/>
  <c r="AK23"/>
  <c r="AQ23"/>
  <c r="AM27"/>
  <c r="AK27"/>
  <c r="AQ27"/>
  <c r="AM29"/>
  <c r="AK29"/>
  <c r="AQ29"/>
  <c r="AM31"/>
  <c r="AK31"/>
  <c r="AQ31"/>
  <c r="AM33"/>
  <c r="AK33"/>
  <c r="AQ33"/>
  <c r="AV24"/>
  <c r="AZ24"/>
  <c r="AV11"/>
  <c r="AZ11"/>
  <c r="AC11"/>
  <c r="BA11"/>
  <c r="AT15"/>
  <c r="AY15"/>
  <c r="AZ32"/>
  <c r="AC32"/>
  <c r="BA32"/>
  <c r="AY4"/>
  <c r="AT4"/>
  <c r="AC22"/>
  <c r="BA22"/>
  <c r="BB22"/>
  <c r="AC5"/>
  <c r="BA5"/>
  <c r="BB5"/>
  <c r="AY7"/>
  <c r="AB16"/>
  <c r="BB16"/>
  <c r="AT19"/>
  <c r="AB23"/>
  <c r="AB31"/>
  <c r="BB31"/>
  <c r="J32"/>
  <c r="AB29"/>
  <c r="BA29"/>
  <c r="J35"/>
  <c r="AT8"/>
  <c r="AY8"/>
  <c r="AC24"/>
  <c r="BA24"/>
  <c r="AY24"/>
  <c r="AT24"/>
  <c r="BB24"/>
  <c r="AT11"/>
  <c r="BB11"/>
  <c r="AY11"/>
  <c r="AV15"/>
  <c r="AZ15"/>
  <c r="AC15"/>
  <c r="BA15"/>
  <c r="AD25"/>
  <c r="AE25"/>
  <c r="AF25"/>
  <c r="AV25"/>
  <c r="AZ25"/>
  <c r="AK19"/>
  <c r="AQ19"/>
  <c r="AV28"/>
  <c r="AZ28"/>
  <c r="AC28"/>
  <c r="AT32"/>
  <c r="AY32"/>
  <c r="AV4"/>
  <c r="AV6"/>
  <c r="J22"/>
  <c r="AV22"/>
  <c r="J5"/>
  <c r="AV5"/>
  <c r="J7"/>
  <c r="AS7"/>
  <c r="AD7"/>
  <c r="AV7"/>
  <c r="AV23"/>
  <c r="J3" i="1"/>
  <c r="AL3"/>
  <c r="AC3"/>
  <c r="AM3"/>
  <c r="AN3"/>
  <c r="AD21"/>
  <c r="AE21"/>
  <c r="AD30"/>
  <c r="AE30"/>
  <c r="AE32"/>
  <c r="J31"/>
  <c r="AL31"/>
  <c r="AN31"/>
  <c r="AM31"/>
  <c r="AC31"/>
  <c r="AM5"/>
  <c r="J5"/>
  <c r="AC5"/>
  <c r="AN5"/>
  <c r="AL5"/>
  <c r="AD12"/>
  <c r="AE12"/>
  <c r="AD9"/>
  <c r="AE9"/>
  <c r="AD14"/>
  <c r="AE14"/>
  <c r="AD13"/>
  <c r="AE13"/>
  <c r="AD11"/>
  <c r="AE11"/>
  <c r="AC10"/>
  <c r="AL10"/>
  <c r="AM10"/>
  <c r="J10"/>
  <c r="AN10"/>
  <c r="AD18"/>
  <c r="AE18"/>
  <c r="AD34"/>
  <c r="AE34"/>
  <c r="AD25"/>
  <c r="AE25"/>
  <c r="AD17"/>
  <c r="AE17"/>
  <c r="AD26"/>
  <c r="AE26"/>
  <c r="AD4"/>
  <c r="AE4"/>
  <c r="AD15"/>
  <c r="AE15"/>
  <c r="AL7"/>
  <c r="AN7"/>
  <c r="AC7"/>
  <c r="AM7"/>
  <c r="J7"/>
  <c r="AD16"/>
  <c r="AE16"/>
  <c r="AZ21" i="2"/>
  <c r="BA21"/>
  <c r="J21"/>
  <c r="BB21"/>
  <c r="AC21"/>
  <c r="BA14"/>
  <c r="AC14"/>
  <c r="AZ14"/>
  <c r="BB14"/>
  <c r="J14"/>
  <c r="AZ6"/>
  <c r="J6"/>
  <c r="BB6"/>
  <c r="BA6"/>
  <c r="AC6"/>
  <c r="BB10"/>
  <c r="J10"/>
  <c r="BA10"/>
  <c r="AC10"/>
  <c r="AZ10"/>
  <c r="BB18"/>
  <c r="J18"/>
  <c r="BA18"/>
  <c r="AC18"/>
  <c r="AZ18"/>
  <c r="BB8"/>
  <c r="BA8"/>
  <c r="AC8"/>
  <c r="AZ8"/>
  <c r="J8"/>
  <c r="AR28"/>
  <c r="AS28"/>
  <c r="AD28"/>
  <c r="AE28"/>
  <c r="AF28"/>
  <c r="AH25"/>
  <c r="AG25"/>
  <c r="AR15"/>
  <c r="AS15"/>
  <c r="AD15"/>
  <c r="AE15"/>
  <c r="AF15"/>
  <c r="AR24"/>
  <c r="AS24"/>
  <c r="AD24"/>
  <c r="AE24"/>
  <c r="AF24"/>
  <c r="AR5"/>
  <c r="AS5"/>
  <c r="AD5"/>
  <c r="AE5"/>
  <c r="AF5"/>
  <c r="AR11"/>
  <c r="AS11"/>
  <c r="AD11"/>
  <c r="AE11"/>
  <c r="AF11"/>
  <c r="AR19"/>
  <c r="AS19"/>
  <c r="AD19"/>
  <c r="AE19"/>
  <c r="AF19"/>
  <c r="AE7"/>
  <c r="AF7"/>
  <c r="AZ31"/>
  <c r="AC31"/>
  <c r="BA31"/>
  <c r="AZ16"/>
  <c r="AC16"/>
  <c r="BA16"/>
  <c r="AE33"/>
  <c r="AF33"/>
  <c r="AS33"/>
  <c r="AE30"/>
  <c r="AF30"/>
  <c r="AS30"/>
  <c r="AZ17"/>
  <c r="AC17"/>
  <c r="BA17"/>
  <c r="AZ9"/>
  <c r="AC9"/>
  <c r="BA9"/>
  <c r="AZ2"/>
  <c r="AC2"/>
  <c r="BA2"/>
  <c r="AD20"/>
  <c r="AE20"/>
  <c r="AF20"/>
  <c r="J29"/>
  <c r="BB29"/>
  <c r="J13"/>
  <c r="BB13"/>
  <c r="AD3"/>
  <c r="AE3"/>
  <c r="AF3"/>
  <c r="AZ23"/>
  <c r="J23"/>
  <c r="BB23"/>
  <c r="BA23"/>
  <c r="AC23"/>
  <c r="AR22"/>
  <c r="AS22"/>
  <c r="AD22"/>
  <c r="AE22"/>
  <c r="AF22"/>
  <c r="AR32"/>
  <c r="AS32"/>
  <c r="AD32"/>
  <c r="AE32"/>
  <c r="AF32"/>
  <c r="BA34"/>
  <c r="BB34"/>
  <c r="AC34"/>
  <c r="AZ34"/>
  <c r="J34"/>
  <c r="AZ4"/>
  <c r="J4"/>
  <c r="BB4"/>
  <c r="BA4"/>
  <c r="AC4"/>
  <c r="AR35"/>
  <c r="AS35"/>
  <c r="AD35"/>
  <c r="AE35"/>
  <c r="AF35"/>
  <c r="AH26"/>
  <c r="AG26"/>
  <c r="AH27"/>
  <c r="AG27"/>
  <c r="AH12"/>
  <c r="AG12"/>
  <c r="J31"/>
  <c r="J16"/>
  <c r="J17"/>
  <c r="J9"/>
  <c r="J2"/>
  <c r="AZ29"/>
  <c r="AC29"/>
  <c r="AZ13"/>
  <c r="AC13"/>
  <c r="AS3"/>
  <c r="AD3" i="1"/>
  <c r="AE3"/>
  <c r="AD10"/>
  <c r="AE10"/>
  <c r="AD31"/>
  <c r="AE31"/>
  <c r="AD7"/>
  <c r="AE7"/>
  <c r="AD5"/>
  <c r="AE5"/>
  <c r="AH35" i="2"/>
  <c r="AG35"/>
  <c r="AR4"/>
  <c r="AS4"/>
  <c r="AD4"/>
  <c r="AE4"/>
  <c r="AF4"/>
  <c r="AH32"/>
  <c r="AG32"/>
  <c r="AH22"/>
  <c r="AG22"/>
  <c r="AR23"/>
  <c r="AS23"/>
  <c r="AD23"/>
  <c r="AE23"/>
  <c r="AF23"/>
  <c r="AH20"/>
  <c r="AG20"/>
  <c r="AR2"/>
  <c r="AS2"/>
  <c r="AD2"/>
  <c r="AE2"/>
  <c r="AF2"/>
  <c r="AR17"/>
  <c r="AS17"/>
  <c r="AD17"/>
  <c r="AE17"/>
  <c r="AF17"/>
  <c r="AR31"/>
  <c r="AS31"/>
  <c r="AD31"/>
  <c r="AE31"/>
  <c r="AF31"/>
  <c r="AH7"/>
  <c r="AG7"/>
  <c r="AJ25"/>
  <c r="AI25"/>
  <c r="AR10"/>
  <c r="AS10"/>
  <c r="AD10"/>
  <c r="AE10"/>
  <c r="AF10"/>
  <c r="AR6"/>
  <c r="AS6"/>
  <c r="AD6"/>
  <c r="AE6"/>
  <c r="AF6"/>
  <c r="AR14"/>
  <c r="AS14"/>
  <c r="AD14"/>
  <c r="AE14"/>
  <c r="AF14"/>
  <c r="AR21"/>
  <c r="AS21"/>
  <c r="AD21"/>
  <c r="AE21"/>
  <c r="AF21"/>
  <c r="AR13"/>
  <c r="AS13"/>
  <c r="AD13"/>
  <c r="AE13"/>
  <c r="AF13"/>
  <c r="AR29"/>
  <c r="AS29"/>
  <c r="AD29"/>
  <c r="AE29"/>
  <c r="AF29"/>
  <c r="AI12"/>
  <c r="AJ12"/>
  <c r="AI27"/>
  <c r="AJ27"/>
  <c r="AI26"/>
  <c r="AJ26"/>
  <c r="AR34"/>
  <c r="AS34"/>
  <c r="AD34"/>
  <c r="AE34"/>
  <c r="AF34"/>
  <c r="AH3"/>
  <c r="AG3"/>
  <c r="AR9"/>
  <c r="AS9"/>
  <c r="AD9"/>
  <c r="AE9"/>
  <c r="AF9"/>
  <c r="AH30"/>
  <c r="AG30"/>
  <c r="AH33"/>
  <c r="AG33"/>
  <c r="AR16"/>
  <c r="AS16"/>
  <c r="AD16"/>
  <c r="AE16"/>
  <c r="AF16"/>
  <c r="AH19"/>
  <c r="AG19"/>
  <c r="AH11"/>
  <c r="AG11"/>
  <c r="AH5"/>
  <c r="AG5"/>
  <c r="AH24"/>
  <c r="AG24"/>
  <c r="AH15"/>
  <c r="AG15"/>
  <c r="AH28"/>
  <c r="AG28"/>
  <c r="AR8"/>
  <c r="AS8"/>
  <c r="AD8"/>
  <c r="AE8"/>
  <c r="AF8"/>
  <c r="AR18"/>
  <c r="AS18"/>
  <c r="AD18"/>
  <c r="AE18"/>
  <c r="AF18"/>
  <c r="AH18"/>
  <c r="AG18"/>
  <c r="AI28"/>
  <c r="AJ28"/>
  <c r="AI15"/>
  <c r="AJ15"/>
  <c r="AJ24"/>
  <c r="AI24"/>
  <c r="AJ5"/>
  <c r="AI5"/>
  <c r="AI11"/>
  <c r="AJ11"/>
  <c r="AJ19"/>
  <c r="AI19"/>
  <c r="AI33"/>
  <c r="AJ33"/>
  <c r="AI30"/>
  <c r="AJ30"/>
  <c r="AI3"/>
  <c r="AJ3"/>
  <c r="AJ7"/>
  <c r="AI7"/>
  <c r="AI20"/>
  <c r="AJ20"/>
  <c r="AJ22"/>
  <c r="AI22"/>
  <c r="AI32"/>
  <c r="AJ32"/>
  <c r="AI35"/>
  <c r="AJ35"/>
  <c r="AH8"/>
  <c r="AG8"/>
  <c r="AH16"/>
  <c r="AG16"/>
  <c r="AH9"/>
  <c r="AG9"/>
  <c r="AH34"/>
  <c r="AG34"/>
  <c r="AH29"/>
  <c r="AG29"/>
  <c r="AH13"/>
  <c r="AG13"/>
  <c r="AH21"/>
  <c r="AG21"/>
  <c r="AH14"/>
  <c r="AG14"/>
  <c r="AH6"/>
  <c r="AG6"/>
  <c r="AH10"/>
  <c r="AG10"/>
  <c r="AH31"/>
  <c r="AG31"/>
  <c r="AH17"/>
  <c r="AG17"/>
  <c r="AH2"/>
  <c r="AG2"/>
  <c r="AH23"/>
  <c r="AG23"/>
  <c r="AH4"/>
  <c r="AG4"/>
  <c r="AJ4"/>
  <c r="AI4"/>
  <c r="AJ23"/>
  <c r="AI23"/>
  <c r="AI2"/>
  <c r="AJ2"/>
  <c r="AI17"/>
  <c r="AJ17"/>
  <c r="AI31"/>
  <c r="AJ31"/>
  <c r="AI10"/>
  <c r="AJ10"/>
  <c r="AJ6"/>
  <c r="AI6"/>
  <c r="AI14"/>
  <c r="AJ14"/>
  <c r="AI21"/>
  <c r="AJ21"/>
  <c r="AI13"/>
  <c r="AJ13"/>
  <c r="AI29"/>
  <c r="AJ29"/>
  <c r="AI34"/>
  <c r="AJ34"/>
  <c r="AI9"/>
  <c r="AJ9"/>
  <c r="AI16"/>
  <c r="AJ16"/>
  <c r="AI8"/>
  <c r="AJ8"/>
  <c r="AI18"/>
  <c r="AJ18"/>
</calcChain>
</file>

<file path=xl/comments1.xml><?xml version="1.0" encoding="utf-8"?>
<comments xmlns="http://schemas.openxmlformats.org/spreadsheetml/2006/main">
  <authors>
    <author>Robert</author>
  </authors>
  <commentList>
    <comment ref="A1" authorId="0">
      <text>
        <r>
          <rPr>
            <b/>
            <sz val="9"/>
            <color indexed="81"/>
            <rFont val="Tahoma"/>
            <family val="2"/>
          </rPr>
          <t>Robert:</t>
        </r>
        <r>
          <rPr>
            <sz val="9"/>
            <color indexed="81"/>
            <rFont val="Tahoma"/>
            <family val="2"/>
          </rPr>
          <t xml:space="preserve">
Annual growth rate, Native compartment, springs 1-2, mean of seasonal values from Table 3 in B &amp; M (OF, 2014)</t>
        </r>
      </text>
    </comment>
    <comment ref="G1" authorId="0">
      <text>
        <r>
          <rPr>
            <b/>
            <sz val="9"/>
            <color indexed="81"/>
            <rFont val="Tahoma"/>
            <family val="2"/>
          </rPr>
          <t>Robert:</t>
        </r>
        <r>
          <rPr>
            <sz val="9"/>
            <color indexed="81"/>
            <rFont val="Tahoma"/>
            <family val="2"/>
          </rPr>
          <t xml:space="preserve">
Annual survival, springs 1-2. Input. </t>
        </r>
      </text>
    </comment>
    <comment ref="H1" authorId="0">
      <text>
        <r>
          <rPr>
            <b/>
            <sz val="9"/>
            <color indexed="81"/>
            <rFont val="Tahoma"/>
            <family val="2"/>
          </rPr>
          <t>Robert:</t>
        </r>
        <r>
          <rPr>
            <sz val="9"/>
            <color indexed="81"/>
            <rFont val="Tahoma"/>
            <family val="2"/>
          </rPr>
          <t xml:space="preserve">
Output. S2 is used as input to stream 2. If you wish to fix S2 (eg for sensitivity analyses varying G), then paste values into column I2 (entitled S2 input). This will avoid S2 varying with G.</t>
        </r>
      </text>
    </comment>
    <comment ref="I1" authorId="0">
      <text>
        <r>
          <rPr>
            <b/>
            <sz val="9"/>
            <color indexed="81"/>
            <rFont val="Tahoma"/>
            <family val="2"/>
          </rPr>
          <t>Robert:</t>
        </r>
        <r>
          <rPr>
            <sz val="9"/>
            <color indexed="81"/>
            <rFont val="Tahoma"/>
            <family val="2"/>
          </rPr>
          <t xml:space="preserve">
This column is used as input to stream 2 (nothing else). At the moment the values are fixed for a particular set of G (the illustrative model). If you wish to let the value of S2 input to stream 2 vary (eg as G varies) then set column I = column H. Then beware of odd results such as S2 &gt; 1.</t>
        </r>
      </text>
    </comment>
    <comment ref="J1" authorId="0">
      <text>
        <r>
          <rPr>
            <b/>
            <sz val="9"/>
            <color indexed="81"/>
            <rFont val="Tahoma"/>
            <family val="2"/>
          </rPr>
          <t>Robert:</t>
        </r>
        <r>
          <rPr>
            <sz val="9"/>
            <color indexed="81"/>
            <rFont val="Tahoma"/>
            <family val="2"/>
          </rPr>
          <t xml:space="preserve">
Survival of new young between late summer and spring 0. Output.</t>
        </r>
      </text>
    </comment>
    <comment ref="K1" authorId="0">
      <text>
        <r>
          <rPr>
            <b/>
            <sz val="9"/>
            <color indexed="81"/>
            <rFont val="Tahoma"/>
            <family val="2"/>
          </rPr>
          <t>Robert:</t>
        </r>
        <r>
          <rPr>
            <sz val="9"/>
            <color indexed="81"/>
            <rFont val="Tahoma"/>
            <family val="2"/>
          </rPr>
          <t xml:space="preserve">
Survival fudge factor S0=kS*S1
for calculating S0</t>
        </r>
      </text>
    </comment>
    <comment ref="L1" authorId="0">
      <text>
        <r>
          <rPr>
            <b/>
            <sz val="9"/>
            <color indexed="81"/>
            <rFont val="Tahoma"/>
            <family val="2"/>
          </rPr>
          <t>Robert:</t>
        </r>
        <r>
          <rPr>
            <sz val="9"/>
            <color indexed="81"/>
            <rFont val="Tahoma"/>
            <family val="2"/>
          </rPr>
          <t xml:space="preserve">
Proportion of native forest that is good capercaillie habitat - a fudge factor that needs study</t>
        </r>
      </text>
    </comment>
    <comment ref="M1" authorId="0">
      <text>
        <r>
          <rPr>
            <b/>
            <sz val="9"/>
            <color indexed="81"/>
            <rFont val="Tahoma"/>
            <family val="2"/>
          </rPr>
          <t>Robert:</t>
        </r>
        <r>
          <rPr>
            <sz val="9"/>
            <color indexed="81"/>
            <rFont val="Tahoma"/>
            <family val="2"/>
          </rPr>
          <t xml:space="preserve">
Number of young cocks reared per hen, from field observations</t>
        </r>
      </text>
    </comment>
    <comment ref="N1" authorId="0">
      <text>
        <r>
          <rPr>
            <b/>
            <sz val="9"/>
            <color indexed="81"/>
            <rFont val="Tahoma"/>
            <family val="2"/>
          </rPr>
          <t>Robert:</t>
        </r>
        <r>
          <rPr>
            <sz val="9"/>
            <color indexed="81"/>
            <rFont val="Tahoma"/>
            <family val="2"/>
          </rPr>
          <t xml:space="preserve">
Spring density of caper (both sexes) in native forest, as observed in field.</t>
        </r>
      </text>
    </comment>
    <comment ref="O1" authorId="0">
      <text>
        <r>
          <rPr>
            <b/>
            <sz val="9"/>
            <color indexed="81"/>
            <rFont val="Tahoma"/>
            <family val="2"/>
          </rPr>
          <t>Robert:</t>
        </r>
        <r>
          <rPr>
            <sz val="9"/>
            <color indexed="81"/>
            <rFont val="Tahoma"/>
            <family val="2"/>
          </rPr>
          <t xml:space="preserve">
Spring density of caper in logged forest, as observed in the field.</t>
        </r>
      </text>
    </comment>
    <comment ref="P1" authorId="0">
      <text>
        <r>
          <rPr>
            <b/>
            <sz val="9"/>
            <color indexed="81"/>
            <rFont val="Tahoma"/>
            <family val="2"/>
          </rPr>
          <t>Robert:</t>
        </r>
        <r>
          <rPr>
            <sz val="9"/>
            <color indexed="81"/>
            <rFont val="Tahoma"/>
            <family val="2"/>
          </rPr>
          <t xml:space="preserve">
Ratio of spring densities N/L. From field data.</t>
        </r>
      </text>
    </comment>
    <comment ref="Q1" authorId="0">
      <text>
        <r>
          <rPr>
            <b/>
            <sz val="9"/>
            <color indexed="81"/>
            <rFont val="Tahoma"/>
            <family val="2"/>
          </rPr>
          <t>Robert:</t>
        </r>
        <r>
          <rPr>
            <sz val="9"/>
            <color indexed="81"/>
            <rFont val="Tahoma"/>
            <family val="2"/>
          </rPr>
          <t xml:space="preserve">
With S0 = S1 x kS (column K)</t>
        </r>
      </text>
    </comment>
    <comment ref="S1" authorId="0">
      <text>
        <r>
          <rPr>
            <b/>
            <sz val="9"/>
            <color indexed="81"/>
            <rFont val="Tahoma"/>
            <family val="2"/>
          </rPr>
          <t>Robert:</t>
        </r>
        <r>
          <rPr>
            <sz val="9"/>
            <color indexed="81"/>
            <rFont val="Tahoma"/>
            <family val="2"/>
          </rPr>
          <t xml:space="preserve">
PN1 is set at 1 so that all other population numbers are relative to PN1</t>
        </r>
      </text>
    </comment>
    <comment ref="T1" authorId="0">
      <text>
        <r>
          <rPr>
            <b/>
            <sz val="9"/>
            <color indexed="81"/>
            <rFont val="Tahoma"/>
            <family val="2"/>
          </rPr>
          <t>Robert:</t>
        </r>
        <r>
          <rPr>
            <sz val="9"/>
            <color indexed="81"/>
            <rFont val="Tahoma"/>
            <family val="2"/>
          </rPr>
          <t xml:space="preserve">
Spring population number in Logged compartment, of cocks in age class 1</t>
        </r>
      </text>
    </comment>
    <comment ref="Y1" authorId="0">
      <text>
        <r>
          <rPr>
            <b/>
            <sz val="9"/>
            <color indexed="81"/>
            <rFont val="Tahoma"/>
            <family val="2"/>
          </rPr>
          <t>Robert:</t>
        </r>
        <r>
          <rPr>
            <sz val="9"/>
            <color indexed="81"/>
            <rFont val="Tahoma"/>
            <family val="2"/>
          </rPr>
          <t xml:space="preserve">
Number of cocks in age class 4, Native compartment (all cocks 4 or more years of age)</t>
        </r>
      </text>
    </comment>
    <comment ref="AA1" authorId="0">
      <text>
        <r>
          <rPr>
            <b/>
            <sz val="9"/>
            <color indexed="81"/>
            <rFont val="Tahoma"/>
            <family val="2"/>
          </rPr>
          <t>Robert:</t>
        </r>
        <r>
          <rPr>
            <sz val="9"/>
            <color indexed="81"/>
            <rFont val="Tahoma"/>
            <family val="2"/>
          </rPr>
          <t xml:space="preserve">
Total cocks in N</t>
        </r>
      </text>
    </comment>
    <comment ref="AC1" authorId="0">
      <text>
        <r>
          <rPr>
            <b/>
            <sz val="9"/>
            <color indexed="81"/>
            <rFont val="Tahoma"/>
            <family val="2"/>
          </rPr>
          <t xml:space="preserve">Robert:
</t>
        </r>
        <r>
          <rPr>
            <sz val="9"/>
            <color indexed="81"/>
            <rFont val="Tahoma"/>
            <family val="2"/>
          </rPr>
          <t>Proportion of chicks that emigrates from N</t>
        </r>
      </text>
    </comment>
    <comment ref="AD1" authorId="0">
      <text>
        <r>
          <rPr>
            <b/>
            <sz val="9"/>
            <color indexed="81"/>
            <rFont val="Tahoma"/>
            <family val="2"/>
          </rPr>
          <t>Robert:</t>
        </r>
        <r>
          <rPr>
            <sz val="9"/>
            <color indexed="81"/>
            <rFont val="Tahoma"/>
            <family val="2"/>
          </rPr>
          <t xml:space="preserve">
Stream 1, number set to emigrate, relative to PN1. </t>
        </r>
      </text>
    </comment>
    <comment ref="AE1" authorId="0">
      <text>
        <r>
          <rPr>
            <b/>
            <sz val="9"/>
            <color indexed="81"/>
            <rFont val="Tahoma"/>
            <family val="2"/>
          </rPr>
          <t>Robert:</t>
        </r>
        <r>
          <rPr>
            <sz val="9"/>
            <color indexed="81"/>
            <rFont val="Tahoma"/>
            <family val="2"/>
          </rPr>
          <t xml:space="preserve">
Stream 1 after overwinter mortality Sy, becomes part of PL0</t>
        </r>
      </text>
    </comment>
    <comment ref="AF1" authorId="0">
      <text>
        <r>
          <rPr>
            <b/>
            <sz val="9"/>
            <color indexed="81"/>
            <rFont val="Tahoma"/>
            <family val="2"/>
          </rPr>
          <t>Robert:</t>
        </r>
        <r>
          <rPr>
            <sz val="9"/>
            <color indexed="81"/>
            <rFont val="Tahoma"/>
            <family val="2"/>
          </rPr>
          <t xml:space="preserve">
Stream 2 set to emigrate, both years added</t>
        </r>
      </text>
    </comment>
    <comment ref="AG1" authorId="0">
      <text>
        <r>
          <rPr>
            <b/>
            <sz val="9"/>
            <color indexed="81"/>
            <rFont val="Tahoma"/>
            <family val="2"/>
          </rPr>
          <t>Robert:</t>
        </r>
        <r>
          <rPr>
            <sz val="9"/>
            <color indexed="81"/>
            <rFont val="Tahoma"/>
            <family val="2"/>
          </rPr>
          <t xml:space="preserve">
first year of stream 2</t>
        </r>
      </text>
    </comment>
    <comment ref="AH1" authorId="0">
      <text>
        <r>
          <rPr>
            <b/>
            <sz val="9"/>
            <color indexed="81"/>
            <rFont val="Tahoma"/>
            <family val="2"/>
          </rPr>
          <t>Robert:</t>
        </r>
        <r>
          <rPr>
            <sz val="9"/>
            <color indexed="81"/>
            <rFont val="Tahoma"/>
            <family val="2"/>
          </rPr>
          <t xml:space="preserve">
second year of stream 2</t>
        </r>
      </text>
    </comment>
    <comment ref="AI1" authorId="0">
      <text>
        <r>
          <rPr>
            <b/>
            <sz val="9"/>
            <color indexed="81"/>
            <rFont val="Tahoma"/>
            <family val="2"/>
          </rPr>
          <t>Robert:</t>
        </r>
        <r>
          <rPr>
            <sz val="9"/>
            <color indexed="81"/>
            <rFont val="Tahoma"/>
            <family val="2"/>
          </rPr>
          <t xml:space="preserve">
Stream 2 established in N (both years)</t>
        </r>
      </text>
    </comment>
    <comment ref="AJ1" authorId="0">
      <text>
        <r>
          <rPr>
            <b/>
            <sz val="9"/>
            <color indexed="81"/>
            <rFont val="Tahoma"/>
            <family val="2"/>
          </rPr>
          <t>Robert:</t>
        </r>
        <r>
          <rPr>
            <sz val="9"/>
            <color indexed="81"/>
            <rFont val="Tahoma"/>
            <family val="2"/>
          </rPr>
          <t xml:space="preserve">
1st yr of stream 2</t>
        </r>
      </text>
    </comment>
    <comment ref="AK1" authorId="0">
      <text>
        <r>
          <rPr>
            <b/>
            <sz val="9"/>
            <color indexed="81"/>
            <rFont val="Tahoma"/>
            <family val="2"/>
          </rPr>
          <t>Robert:</t>
        </r>
        <r>
          <rPr>
            <sz val="9"/>
            <color indexed="81"/>
            <rFont val="Tahoma"/>
            <family val="2"/>
          </rPr>
          <t xml:space="preserve">
2nd yr of stream 2</t>
        </r>
      </text>
    </comment>
    <comment ref="AL1" authorId="0">
      <text>
        <r>
          <rPr>
            <b/>
            <sz val="9"/>
            <color indexed="81"/>
            <rFont val="Tahoma"/>
            <family val="2"/>
          </rPr>
          <t>Robert:</t>
        </r>
        <r>
          <rPr>
            <sz val="9"/>
            <color indexed="81"/>
            <rFont val="Tahoma"/>
            <family val="2"/>
          </rPr>
          <t xml:space="preserve">
Percent by area of native forest, with all N being good caper habitat</t>
        </r>
      </text>
    </comment>
    <comment ref="AM1" authorId="0">
      <text>
        <r>
          <rPr>
            <b/>
            <sz val="9"/>
            <color indexed="81"/>
            <rFont val="Tahoma"/>
            <family val="2"/>
          </rPr>
          <t>Robert:</t>
        </r>
        <r>
          <rPr>
            <sz val="9"/>
            <color indexed="81"/>
            <rFont val="Tahoma"/>
            <family val="2"/>
          </rPr>
          <t xml:space="preserve">
Expands area of compartment N by adding some  poor habitat, while keeping the total area of capercaillie habitat in N the same</t>
        </r>
      </text>
    </comment>
    <comment ref="AN1" authorId="0">
      <text>
        <r>
          <rPr>
            <b/>
            <sz val="9"/>
            <color indexed="81"/>
            <rFont val="Tahoma"/>
            <family val="2"/>
          </rPr>
          <t>Robert:</t>
        </r>
        <r>
          <rPr>
            <sz val="9"/>
            <color indexed="81"/>
            <rFont val="Tahoma"/>
            <family val="2"/>
          </rPr>
          <t xml:space="preserve">
Expands area of native forest as AN1 but classes poor habitat as part of the logged compartment  </t>
        </r>
      </text>
    </comment>
    <comment ref="G37" authorId="0">
      <text>
        <r>
          <rPr>
            <b/>
            <sz val="9"/>
            <color indexed="81"/>
            <rFont val="Tahoma"/>
            <family val="2"/>
          </rPr>
          <t>Robert:</t>
        </r>
        <r>
          <rPr>
            <sz val="9"/>
            <color indexed="81"/>
            <rFont val="Tahoma"/>
            <family val="2"/>
          </rPr>
          <t xml:space="preserve">
otherwise S = G</t>
        </r>
      </text>
    </comment>
    <comment ref="AC37" authorId="0">
      <text>
        <r>
          <rPr>
            <b/>
            <sz val="9"/>
            <color indexed="81"/>
            <rFont val="Tahoma"/>
            <family val="2"/>
          </rPr>
          <t>Robert:</t>
        </r>
        <r>
          <rPr>
            <sz val="9"/>
            <color indexed="81"/>
            <rFont val="Tahoma"/>
            <family val="2"/>
          </rPr>
          <t xml:space="preserve">
relative to PN1</t>
        </r>
      </text>
    </comment>
    <comment ref="AF37" authorId="0">
      <text>
        <r>
          <rPr>
            <b/>
            <sz val="9"/>
            <color indexed="81"/>
            <rFont val="Tahoma"/>
            <family val="2"/>
          </rPr>
          <t>Robert:</t>
        </r>
        <r>
          <rPr>
            <sz val="9"/>
            <color indexed="81"/>
            <rFont val="Tahoma"/>
            <family val="2"/>
          </rPr>
          <t xml:space="preserve">
relative to PN1</t>
        </r>
      </text>
    </comment>
  </commentList>
</comments>
</file>

<file path=xl/comments2.xml><?xml version="1.0" encoding="utf-8"?>
<comments xmlns="http://schemas.openxmlformats.org/spreadsheetml/2006/main">
  <authors>
    <author>Robert</author>
  </authors>
  <commentList>
    <comment ref="A1" authorId="0">
      <text>
        <r>
          <rPr>
            <b/>
            <sz val="9"/>
            <color indexed="81"/>
            <rFont val="Tahoma"/>
            <family val="2"/>
          </rPr>
          <t>Robert:</t>
        </r>
        <r>
          <rPr>
            <sz val="9"/>
            <color indexed="81"/>
            <rFont val="Tahoma"/>
            <family val="2"/>
          </rPr>
          <t xml:space="preserve">
Annual growth rate, Native compartment, springs 1-2, mean of seasonal values from Table 3 in B &amp; M (2013)</t>
        </r>
      </text>
    </comment>
    <comment ref="G1" authorId="0">
      <text>
        <r>
          <rPr>
            <b/>
            <sz val="9"/>
            <color indexed="81"/>
            <rFont val="Tahoma"/>
            <family val="2"/>
          </rPr>
          <t>Robert:</t>
        </r>
        <r>
          <rPr>
            <sz val="9"/>
            <color indexed="81"/>
            <rFont val="Tahoma"/>
            <family val="2"/>
          </rPr>
          <t xml:space="preserve">
Annual survival, springs 1-2. Input. </t>
        </r>
      </text>
    </comment>
    <comment ref="H1" authorId="0">
      <text>
        <r>
          <rPr>
            <b/>
            <sz val="9"/>
            <color indexed="81"/>
            <rFont val="Tahoma"/>
            <family val="2"/>
          </rPr>
          <t>Robert:</t>
        </r>
        <r>
          <rPr>
            <sz val="9"/>
            <color indexed="81"/>
            <rFont val="Tahoma"/>
            <family val="2"/>
          </rPr>
          <t xml:space="preserve">
Output. S2 is used as input to stream 2. If you wish to fix S2 (eg for sensitivity analyses with varying inputs for G), then paste values into column I (S2 input). This will avoid S2 varying with G.</t>
        </r>
      </text>
    </comment>
    <comment ref="I1" authorId="0">
      <text>
        <r>
          <rPr>
            <b/>
            <sz val="9"/>
            <color indexed="81"/>
            <rFont val="Tahoma"/>
            <family val="2"/>
          </rPr>
          <t>Robert:</t>
        </r>
        <r>
          <rPr>
            <sz val="9"/>
            <color indexed="81"/>
            <rFont val="Tahoma"/>
            <family val="2"/>
          </rPr>
          <t xml:space="preserve">
This column is used as input to stream 2 (nothing else). At the moment the values are fixed for a particular set of G (the illustrative model). If you wish to let the value of S2 input to stream 2 vary (eg as G varies) then set column I = column H. Then beware of odd results such as S2 &gt; 1.</t>
        </r>
      </text>
    </comment>
    <comment ref="J1" authorId="0">
      <text>
        <r>
          <rPr>
            <b/>
            <sz val="9"/>
            <color indexed="81"/>
            <rFont val="Tahoma"/>
            <family val="2"/>
          </rPr>
          <t>Robert:</t>
        </r>
        <r>
          <rPr>
            <sz val="9"/>
            <color indexed="81"/>
            <rFont val="Tahoma"/>
            <family val="2"/>
          </rPr>
          <t xml:space="preserve">
Survival of new young between late summer and spring 0. Output.</t>
        </r>
      </text>
    </comment>
    <comment ref="K1" authorId="0">
      <text>
        <r>
          <rPr>
            <b/>
            <sz val="9"/>
            <color indexed="81"/>
            <rFont val="Tahoma"/>
            <family val="2"/>
          </rPr>
          <t>Robert:</t>
        </r>
        <r>
          <rPr>
            <sz val="9"/>
            <color indexed="81"/>
            <rFont val="Tahoma"/>
            <family val="2"/>
          </rPr>
          <t xml:space="preserve">
Survival fudge factor S0=kS*S1
for calculating S0</t>
        </r>
      </text>
    </comment>
    <comment ref="L1" authorId="0">
      <text>
        <r>
          <rPr>
            <b/>
            <sz val="9"/>
            <color indexed="81"/>
            <rFont val="Tahoma"/>
            <family val="2"/>
          </rPr>
          <t>Robert:</t>
        </r>
        <r>
          <rPr>
            <sz val="9"/>
            <color indexed="81"/>
            <rFont val="Tahoma"/>
            <family val="2"/>
          </rPr>
          <t xml:space="preserve">
Proportion of native forest that is good capercaillie habitat - a fudge factor that need study</t>
        </r>
      </text>
    </comment>
    <comment ref="M1" authorId="0">
      <text>
        <r>
          <rPr>
            <b/>
            <sz val="9"/>
            <color indexed="81"/>
            <rFont val="Tahoma"/>
            <family val="2"/>
          </rPr>
          <t>Robert:</t>
        </r>
        <r>
          <rPr>
            <sz val="9"/>
            <color indexed="81"/>
            <rFont val="Tahoma"/>
            <family val="2"/>
          </rPr>
          <t xml:space="preserve">
Number of young cocks reared per hen, from field observations</t>
        </r>
      </text>
    </comment>
    <comment ref="N1" authorId="0">
      <text>
        <r>
          <rPr>
            <b/>
            <sz val="9"/>
            <color indexed="81"/>
            <rFont val="Tahoma"/>
            <family val="2"/>
          </rPr>
          <t>Robert:</t>
        </r>
        <r>
          <rPr>
            <sz val="9"/>
            <color indexed="81"/>
            <rFont val="Tahoma"/>
            <family val="2"/>
          </rPr>
          <t xml:space="preserve">
Spring density of caper (both sexes) in native forest, as observed in field.</t>
        </r>
      </text>
    </comment>
    <comment ref="O1" authorId="0">
      <text>
        <r>
          <rPr>
            <b/>
            <sz val="9"/>
            <color indexed="81"/>
            <rFont val="Tahoma"/>
            <family val="2"/>
          </rPr>
          <t>Robert:</t>
        </r>
        <r>
          <rPr>
            <sz val="9"/>
            <color indexed="81"/>
            <rFont val="Tahoma"/>
            <family val="2"/>
          </rPr>
          <t xml:space="preserve">
Spring density of caper in logged forest, as observed in the field.</t>
        </r>
      </text>
    </comment>
    <comment ref="P1" authorId="0">
      <text>
        <r>
          <rPr>
            <b/>
            <sz val="9"/>
            <color indexed="81"/>
            <rFont val="Tahoma"/>
            <family val="2"/>
          </rPr>
          <t>Robert:</t>
        </r>
        <r>
          <rPr>
            <sz val="9"/>
            <color indexed="81"/>
            <rFont val="Tahoma"/>
            <family val="2"/>
          </rPr>
          <t xml:space="preserve">
Ratio of spring densities N/L. From field data.</t>
        </r>
      </text>
    </comment>
    <comment ref="Q1" authorId="0">
      <text>
        <r>
          <rPr>
            <b/>
            <sz val="9"/>
            <color indexed="81"/>
            <rFont val="Tahoma"/>
            <family val="2"/>
          </rPr>
          <t>Robert:</t>
        </r>
        <r>
          <rPr>
            <sz val="9"/>
            <color indexed="81"/>
            <rFont val="Tahoma"/>
            <family val="2"/>
          </rPr>
          <t xml:space="preserve">
With S0 = S1 x kS</t>
        </r>
      </text>
    </comment>
    <comment ref="S1" authorId="0">
      <text>
        <r>
          <rPr>
            <b/>
            <sz val="9"/>
            <color indexed="81"/>
            <rFont val="Tahoma"/>
            <family val="2"/>
          </rPr>
          <t>Robert:</t>
        </r>
        <r>
          <rPr>
            <sz val="9"/>
            <color indexed="81"/>
            <rFont val="Tahoma"/>
            <family val="2"/>
          </rPr>
          <t xml:space="preserve">
PN1 is set at 1 so that all other population numbers are relative to PN1</t>
        </r>
      </text>
    </comment>
    <comment ref="T1" authorId="0">
      <text>
        <r>
          <rPr>
            <b/>
            <sz val="9"/>
            <color indexed="81"/>
            <rFont val="Tahoma"/>
            <family val="2"/>
          </rPr>
          <t>Robert:</t>
        </r>
        <r>
          <rPr>
            <sz val="9"/>
            <color indexed="81"/>
            <rFont val="Tahoma"/>
            <family val="2"/>
          </rPr>
          <t xml:space="preserve">
Spring population number in Logged compartment, of cocks in age class 1</t>
        </r>
      </text>
    </comment>
    <comment ref="Y1" authorId="0">
      <text>
        <r>
          <rPr>
            <b/>
            <sz val="9"/>
            <color indexed="81"/>
            <rFont val="Tahoma"/>
            <family val="2"/>
          </rPr>
          <t>Robert:</t>
        </r>
        <r>
          <rPr>
            <sz val="9"/>
            <color indexed="81"/>
            <rFont val="Tahoma"/>
            <family val="2"/>
          </rPr>
          <t xml:space="preserve">
Number of cocks in age class 4, Native compartment (all cocks 4 or more years of age)</t>
        </r>
      </text>
    </comment>
    <comment ref="AA1" authorId="0">
      <text>
        <r>
          <rPr>
            <b/>
            <sz val="9"/>
            <color indexed="81"/>
            <rFont val="Tahoma"/>
            <family val="2"/>
          </rPr>
          <t>Robert:</t>
        </r>
        <r>
          <rPr>
            <sz val="9"/>
            <color indexed="81"/>
            <rFont val="Tahoma"/>
            <family val="2"/>
          </rPr>
          <t xml:space="preserve">
Total cocks in N</t>
        </r>
      </text>
    </comment>
    <comment ref="AC1" authorId="0">
      <text>
        <r>
          <rPr>
            <b/>
            <sz val="9"/>
            <color indexed="81"/>
            <rFont val="Tahoma"/>
            <family val="2"/>
          </rPr>
          <t xml:space="preserve">Robert:
</t>
        </r>
        <r>
          <rPr>
            <sz val="9"/>
            <color indexed="81"/>
            <rFont val="Tahoma"/>
            <family val="2"/>
          </rPr>
          <t>Proportion of chicks that emigrates from N</t>
        </r>
      </text>
    </comment>
    <comment ref="AD1" authorId="0">
      <text>
        <r>
          <rPr>
            <b/>
            <sz val="9"/>
            <color indexed="81"/>
            <rFont val="Tahoma"/>
            <family val="2"/>
          </rPr>
          <t>Robert:</t>
        </r>
        <r>
          <rPr>
            <sz val="9"/>
            <color indexed="81"/>
            <rFont val="Tahoma"/>
            <family val="2"/>
          </rPr>
          <t xml:space="preserve">
Stream 1, number set to emigrate, relative to PN1. </t>
        </r>
      </text>
    </comment>
    <comment ref="AE1" authorId="0">
      <text>
        <r>
          <rPr>
            <b/>
            <sz val="9"/>
            <color indexed="81"/>
            <rFont val="Tahoma"/>
            <family val="2"/>
          </rPr>
          <t>Robert:</t>
        </r>
        <r>
          <rPr>
            <sz val="9"/>
            <color indexed="81"/>
            <rFont val="Tahoma"/>
            <family val="2"/>
          </rPr>
          <t xml:space="preserve">
Stream 1 after overwinter mortality Sy, becomes part of PL0</t>
        </r>
      </text>
    </comment>
    <comment ref="AF1" authorId="0">
      <text>
        <r>
          <rPr>
            <b/>
            <sz val="9"/>
            <color indexed="81"/>
            <rFont val="Tahoma"/>
            <family val="2"/>
          </rPr>
          <t>Robert:</t>
        </r>
        <r>
          <rPr>
            <sz val="9"/>
            <color indexed="81"/>
            <rFont val="Tahoma"/>
            <family val="2"/>
          </rPr>
          <t xml:space="preserve">
Proportion of PL0 comprising immigrants from N</t>
        </r>
      </text>
    </comment>
    <comment ref="AG1" authorId="0">
      <text>
        <r>
          <rPr>
            <b/>
            <sz val="9"/>
            <color indexed="81"/>
            <rFont val="Tahoma"/>
            <family val="2"/>
          </rPr>
          <t>Robert:</t>
        </r>
        <r>
          <rPr>
            <sz val="9"/>
            <color indexed="81"/>
            <rFont val="Tahoma"/>
            <family val="2"/>
          </rPr>
          <t xml:space="preserve">
Number of immigrants in PL1 &amp; PL2 and hence available for emigration in stream 2</t>
        </r>
      </text>
    </comment>
    <comment ref="AH1" authorId="0">
      <text>
        <r>
          <rPr>
            <b/>
            <sz val="9"/>
            <color indexed="81"/>
            <rFont val="Tahoma"/>
            <family val="2"/>
          </rPr>
          <t>Robert:</t>
        </r>
        <r>
          <rPr>
            <sz val="9"/>
            <color indexed="81"/>
            <rFont val="Tahoma"/>
            <family val="2"/>
          </rPr>
          <t xml:space="preserve">
Number of stream 1 returning to N in stream 2, assuming complete mixing of provenances (ie birds reared locally in L and immigrants from N via stream 1)</t>
        </r>
      </text>
    </comment>
    <comment ref="AI1" authorId="0">
      <text>
        <r>
          <rPr>
            <b/>
            <sz val="9"/>
            <color indexed="81"/>
            <rFont val="Tahoma"/>
            <family val="2"/>
          </rPr>
          <t>Robert:</t>
        </r>
        <r>
          <rPr>
            <sz val="9"/>
            <color indexed="81"/>
            <rFont val="Tahoma"/>
            <family val="2"/>
          </rPr>
          <t xml:space="preserve">
Proportion of str 1 emigrants that returns to N via str 2, assuming complete mixing of provenances</t>
        </r>
      </text>
    </comment>
    <comment ref="AJ1" authorId="0">
      <text>
        <r>
          <rPr>
            <b/>
            <sz val="9"/>
            <color indexed="81"/>
            <rFont val="Tahoma"/>
            <family val="2"/>
          </rPr>
          <t>Robert:</t>
        </r>
        <r>
          <rPr>
            <sz val="9"/>
            <color indexed="81"/>
            <rFont val="Tahoma"/>
            <family val="2"/>
          </rPr>
          <t xml:space="preserve">
Proportion of stream 1 immigrants that returns in str2, assuming complete mixing of provenances</t>
        </r>
      </text>
    </comment>
    <comment ref="AK1" authorId="0">
      <text>
        <r>
          <rPr>
            <b/>
            <sz val="9"/>
            <color indexed="81"/>
            <rFont val="Tahoma"/>
            <family val="2"/>
          </rPr>
          <t>Robert:</t>
        </r>
        <r>
          <rPr>
            <sz val="9"/>
            <color indexed="81"/>
            <rFont val="Tahoma"/>
            <family val="2"/>
          </rPr>
          <t xml:space="preserve">
Stream 2 set to emigrate, both years added</t>
        </r>
      </text>
    </comment>
    <comment ref="AL1" authorId="0">
      <text>
        <r>
          <rPr>
            <b/>
            <sz val="9"/>
            <color indexed="81"/>
            <rFont val="Tahoma"/>
            <family val="2"/>
          </rPr>
          <t>Robert:</t>
        </r>
        <r>
          <rPr>
            <sz val="9"/>
            <color indexed="81"/>
            <rFont val="Tahoma"/>
            <family val="2"/>
          </rPr>
          <t xml:space="preserve">
first year of stream 2</t>
        </r>
      </text>
    </comment>
    <comment ref="AM1" authorId="0">
      <text>
        <r>
          <rPr>
            <b/>
            <sz val="9"/>
            <color indexed="81"/>
            <rFont val="Tahoma"/>
            <family val="2"/>
          </rPr>
          <t>Robert:</t>
        </r>
        <r>
          <rPr>
            <sz val="9"/>
            <color indexed="81"/>
            <rFont val="Tahoma"/>
            <family val="2"/>
          </rPr>
          <t xml:space="preserve">
second year of stream 2</t>
        </r>
      </text>
    </comment>
    <comment ref="AN1" authorId="0">
      <text>
        <r>
          <rPr>
            <b/>
            <sz val="9"/>
            <color indexed="81"/>
            <rFont val="Tahoma"/>
            <family val="2"/>
          </rPr>
          <t>Robert:</t>
        </r>
        <r>
          <rPr>
            <sz val="9"/>
            <color indexed="81"/>
            <rFont val="Tahoma"/>
            <family val="2"/>
          </rPr>
          <t xml:space="preserve">
Stream 2 established in N (both years)</t>
        </r>
      </text>
    </comment>
    <comment ref="AO1" authorId="0">
      <text>
        <r>
          <rPr>
            <b/>
            <sz val="9"/>
            <color indexed="81"/>
            <rFont val="Tahoma"/>
            <family val="2"/>
          </rPr>
          <t>Robert:</t>
        </r>
        <r>
          <rPr>
            <sz val="9"/>
            <color indexed="81"/>
            <rFont val="Tahoma"/>
            <family val="2"/>
          </rPr>
          <t xml:space="preserve">
1st yr of stream 2</t>
        </r>
      </text>
    </comment>
    <comment ref="AP1" authorId="0">
      <text>
        <r>
          <rPr>
            <b/>
            <sz val="9"/>
            <color indexed="81"/>
            <rFont val="Tahoma"/>
            <family val="2"/>
          </rPr>
          <t>Robert:</t>
        </r>
        <r>
          <rPr>
            <sz val="9"/>
            <color indexed="81"/>
            <rFont val="Tahoma"/>
            <family val="2"/>
          </rPr>
          <t xml:space="preserve">
2nd yr of stream 2</t>
        </r>
      </text>
    </comment>
    <comment ref="AQ1" authorId="0">
      <text>
        <r>
          <rPr>
            <b/>
            <sz val="9"/>
            <color indexed="81"/>
            <rFont val="Tahoma"/>
            <family val="2"/>
          </rPr>
          <t>Robert:</t>
        </r>
        <r>
          <rPr>
            <sz val="9"/>
            <color indexed="81"/>
            <rFont val="Tahoma"/>
            <family val="2"/>
          </rPr>
          <t xml:space="preserve">
Stream 2 as a propotion of PL1 and PL2 (the birds of the appropriate age class)</t>
        </r>
      </text>
    </comment>
    <comment ref="AR1" authorId="0">
      <text>
        <r>
          <rPr>
            <b/>
            <sz val="9"/>
            <color indexed="81"/>
            <rFont val="Tahoma"/>
            <family val="2"/>
          </rPr>
          <t>Robert:</t>
        </r>
        <r>
          <rPr>
            <sz val="9"/>
            <color indexed="81"/>
            <rFont val="Tahoma"/>
            <family val="2"/>
          </rPr>
          <t xml:space="preserve">
Stream 1 at end of summer, before 1st winter mortality, based on 100000 spring cocks in N </t>
        </r>
      </text>
    </comment>
    <comment ref="AS1" authorId="0">
      <text>
        <r>
          <rPr>
            <b/>
            <sz val="9"/>
            <color indexed="81"/>
            <rFont val="Tahoma"/>
            <family val="2"/>
          </rPr>
          <t>Robert:</t>
        </r>
        <r>
          <rPr>
            <sz val="9"/>
            <color indexed="81"/>
            <rFont val="Tahoma"/>
            <family val="2"/>
          </rPr>
          <t xml:space="preserve">
stream 1 after applying Sy</t>
        </r>
      </text>
    </comment>
    <comment ref="AT1" authorId="0">
      <text>
        <r>
          <rPr>
            <b/>
            <sz val="9"/>
            <color indexed="81"/>
            <rFont val="Tahoma"/>
            <family val="2"/>
          </rPr>
          <t>Robert:</t>
        </r>
        <r>
          <rPr>
            <sz val="9"/>
            <color indexed="81"/>
            <rFont val="Tahoma"/>
            <family val="2"/>
          </rPr>
          <t xml:space="preserve">
Stream 2 cocks (age classes 1 and 2) set to leave L in spring, both years combined</t>
        </r>
      </text>
    </comment>
    <comment ref="AU1" authorId="0">
      <text>
        <r>
          <rPr>
            <b/>
            <sz val="9"/>
            <color indexed="81"/>
            <rFont val="Tahoma"/>
            <family val="2"/>
          </rPr>
          <t>Robert:</t>
        </r>
        <r>
          <rPr>
            <sz val="9"/>
            <color indexed="81"/>
            <rFont val="Tahoma"/>
            <family val="2"/>
          </rPr>
          <t xml:space="preserve">
Concrete number of stream 2 cocks of age class 1 set to leave the logged area (in spring, before moving)</t>
        </r>
      </text>
    </comment>
    <comment ref="AV1" authorId="0">
      <text>
        <r>
          <rPr>
            <b/>
            <sz val="9"/>
            <color indexed="81"/>
            <rFont val="Tahoma"/>
            <family val="2"/>
          </rPr>
          <t>Robert:</t>
        </r>
        <r>
          <rPr>
            <sz val="9"/>
            <color indexed="81"/>
            <rFont val="Tahoma"/>
            <family val="2"/>
          </rPr>
          <t xml:space="preserve">
Concrete number of stream 2 cocks of age class 2 set to leave the logged area (in spring, before moving)</t>
        </r>
      </text>
    </comment>
    <comment ref="AW1" authorId="0">
      <text>
        <r>
          <rPr>
            <b/>
            <sz val="9"/>
            <color indexed="81"/>
            <rFont val="Tahoma"/>
            <family val="2"/>
          </rPr>
          <t>Robert:</t>
        </r>
        <r>
          <rPr>
            <sz val="9"/>
            <color indexed="81"/>
            <rFont val="Tahoma"/>
            <family val="2"/>
          </rPr>
          <t xml:space="preserve">
Concrete estimate of number of stream 2 cocks surviving until spring and establishing in N</t>
        </r>
      </text>
    </comment>
    <comment ref="AZ1" authorId="0">
      <text>
        <r>
          <rPr>
            <b/>
            <sz val="9"/>
            <color indexed="81"/>
            <rFont val="Tahoma"/>
            <family val="2"/>
          </rPr>
          <t>Robert:</t>
        </r>
        <r>
          <rPr>
            <sz val="9"/>
            <color indexed="81"/>
            <rFont val="Tahoma"/>
            <family val="2"/>
          </rPr>
          <t xml:space="preserve">
Percent by area of native forest, with all N being good caper habitat</t>
        </r>
      </text>
    </comment>
    <comment ref="BA1" authorId="0">
      <text>
        <r>
          <rPr>
            <b/>
            <sz val="9"/>
            <color indexed="81"/>
            <rFont val="Tahoma"/>
            <family val="2"/>
          </rPr>
          <t>Robert:</t>
        </r>
        <r>
          <rPr>
            <sz val="9"/>
            <color indexed="81"/>
            <rFont val="Tahoma"/>
            <family val="2"/>
          </rPr>
          <t xml:space="preserve">
Expands area of N with poor habitat, while keeping the total area of forest the same</t>
        </r>
      </text>
    </comment>
    <comment ref="BB1" authorId="0">
      <text>
        <r>
          <rPr>
            <b/>
            <sz val="9"/>
            <color indexed="81"/>
            <rFont val="Tahoma"/>
            <family val="2"/>
          </rPr>
          <t>Robert:</t>
        </r>
        <r>
          <rPr>
            <sz val="9"/>
            <color indexed="81"/>
            <rFont val="Tahoma"/>
            <family val="2"/>
          </rPr>
          <t xml:space="preserve">
Expands area of native forest as AN1 but classes native poor habitat as part of the logged compartment  </t>
        </r>
      </text>
    </comment>
    <comment ref="G37" authorId="0">
      <text>
        <r>
          <rPr>
            <b/>
            <sz val="9"/>
            <color indexed="81"/>
            <rFont val="Tahoma"/>
            <family val="2"/>
          </rPr>
          <t>Robert:</t>
        </r>
        <r>
          <rPr>
            <sz val="9"/>
            <color indexed="81"/>
            <rFont val="Tahoma"/>
            <family val="2"/>
          </rPr>
          <t xml:space="preserve">
otherwise S = G</t>
        </r>
      </text>
    </comment>
    <comment ref="AC37" authorId="0">
      <text>
        <r>
          <rPr>
            <b/>
            <sz val="9"/>
            <color indexed="81"/>
            <rFont val="Tahoma"/>
            <family val="2"/>
          </rPr>
          <t>Robert:</t>
        </r>
        <r>
          <rPr>
            <sz val="9"/>
            <color indexed="81"/>
            <rFont val="Tahoma"/>
            <family val="2"/>
          </rPr>
          <t xml:space="preserve">
relative to PN1</t>
        </r>
      </text>
    </comment>
    <comment ref="AK37" authorId="0">
      <text>
        <r>
          <rPr>
            <b/>
            <sz val="9"/>
            <color indexed="81"/>
            <rFont val="Tahoma"/>
            <family val="2"/>
          </rPr>
          <t>Robert:</t>
        </r>
        <r>
          <rPr>
            <sz val="9"/>
            <color indexed="81"/>
            <rFont val="Tahoma"/>
            <family val="2"/>
          </rPr>
          <t xml:space="preserve">
relative to PN1</t>
        </r>
      </text>
    </comment>
    <comment ref="AR37" authorId="0">
      <text>
        <r>
          <rPr>
            <b/>
            <sz val="9"/>
            <color indexed="81"/>
            <rFont val="Tahoma"/>
            <family val="2"/>
          </rPr>
          <t>Robert:</t>
        </r>
        <r>
          <rPr>
            <sz val="9"/>
            <color indexed="81"/>
            <rFont val="Tahoma"/>
            <family val="2"/>
          </rPr>
          <t xml:space="preserve">
per 100000 spring cocks (all age classes combined)</t>
        </r>
      </text>
    </comment>
  </commentList>
</comments>
</file>

<file path=xl/sharedStrings.xml><?xml version="1.0" encoding="utf-8"?>
<sst xmlns="http://schemas.openxmlformats.org/spreadsheetml/2006/main" count="150" uniqueCount="91">
  <si>
    <t>GN1</t>
  </si>
  <si>
    <t>GN2</t>
  </si>
  <si>
    <t>GL1</t>
  </si>
  <si>
    <t>GL2</t>
  </si>
  <si>
    <t>S1</t>
  </si>
  <si>
    <t>Sy</t>
  </si>
  <si>
    <t>PN0</t>
  </si>
  <si>
    <t>PL0</t>
  </si>
  <si>
    <t>kS</t>
  </si>
  <si>
    <t>PN1</t>
  </si>
  <si>
    <t>PL1</t>
  </si>
  <si>
    <t>PN2</t>
  </si>
  <si>
    <t>PL2</t>
  </si>
  <si>
    <t>PN3</t>
  </si>
  <si>
    <t>PL3</t>
  </si>
  <si>
    <t>PN4+</t>
  </si>
  <si>
    <t>PL4+</t>
  </si>
  <si>
    <t>kN</t>
  </si>
  <si>
    <t>GN3</t>
  </si>
  <si>
    <t>GL3</t>
  </si>
  <si>
    <t>kd</t>
  </si>
  <si>
    <t>Age-specific growth rates G</t>
  </si>
  <si>
    <t>Fudge factors</t>
  </si>
  <si>
    <t xml:space="preserve">PN(0→4) </t>
  </si>
  <si>
    <t xml:space="preserve">PL(0→4) </t>
  </si>
  <si>
    <t xml:space="preserve">Population total </t>
  </si>
  <si>
    <t>AN</t>
  </si>
  <si>
    <t>AN1</t>
  </si>
  <si>
    <t>AN2</t>
  </si>
  <si>
    <t>density_N</t>
  </si>
  <si>
    <t>density_L</t>
  </si>
  <si>
    <t>model</t>
  </si>
  <si>
    <t>Annual survival when S ne G</t>
  </si>
  <si>
    <t>y</t>
  </si>
  <si>
    <t>Input data in bold font throughout (output in normal font)</t>
  </si>
  <si>
    <t>e</t>
  </si>
  <si>
    <t>Concrete nos</t>
  </si>
  <si>
    <t>str 2im</t>
  </si>
  <si>
    <t>str 2em</t>
  </si>
  <si>
    <t>str 2.2em</t>
  </si>
  <si>
    <t>str 2.2im</t>
  </si>
  <si>
    <t>str 1em</t>
  </si>
  <si>
    <t>str 1im</t>
  </si>
  <si>
    <t>str 2.1em</t>
  </si>
  <si>
    <t>str 2.1im</t>
  </si>
  <si>
    <t>str2 em</t>
  </si>
  <si>
    <t>str2.2im</t>
  </si>
  <si>
    <t>Young per</t>
  </si>
  <si>
    <t>Unlogged forest as percent of total</t>
  </si>
  <si>
    <t>S2 input</t>
  </si>
  <si>
    <t>S2 output</t>
  </si>
  <si>
    <t>Spring densities and their ratio</t>
  </si>
  <si>
    <t>corrected for little-used  habitat in native forest</t>
  </si>
  <si>
    <t>adult in late summer</t>
  </si>
  <si>
    <r>
      <t>str 1</t>
    </r>
    <r>
      <rPr>
        <sz val="11"/>
        <color indexed="8"/>
        <rFont val="Calibri"/>
        <family val="2"/>
      </rPr>
      <t>→2</t>
    </r>
  </si>
  <si>
    <t>pr N_PL0</t>
  </si>
  <si>
    <t>stream 1 returnees</t>
  </si>
  <si>
    <t>str1em rtns</t>
  </si>
  <si>
    <t>str1im rtns</t>
  </si>
  <si>
    <t>im_PL0&amp;1</t>
  </si>
  <si>
    <t>prop_str2_L</t>
  </si>
  <si>
    <r>
      <t xml:space="preserve">Age structure, numbers relative to </t>
    </r>
    <r>
      <rPr>
        <b/>
        <i/>
        <sz val="11"/>
        <color indexed="8"/>
        <rFont val="Calibri"/>
        <family val="2"/>
      </rPr>
      <t>PN1 = 1</t>
    </r>
  </si>
  <si>
    <t>Stream 1 relative numbers</t>
  </si>
  <si>
    <t>Stream 2 relative numbers and as prop'n of birds available in PL1 and PL2</t>
  </si>
  <si>
    <t xml:space="preserve">Stream 2 relative numbers </t>
  </si>
  <si>
    <r>
      <t>The long version of the model is the same as the short version but</t>
    </r>
    <r>
      <rPr>
        <sz val="11"/>
        <rFont val="Calibri"/>
        <family val="2"/>
        <scheme val="minor"/>
      </rPr>
      <t xml:space="preserve"> with extra outputs</t>
    </r>
    <r>
      <rPr>
        <sz val="11"/>
        <color theme="1"/>
        <rFont val="Calibri"/>
        <family val="2"/>
        <scheme val="minor"/>
      </rPr>
      <t>. The short version has</t>
    </r>
  </si>
  <si>
    <t>output numbers in PN1 units (PN1 = 1). The long version includes concrete numbers.</t>
  </si>
  <si>
    <t>Explanatory notes are provided as comments at column headings.</t>
  </si>
  <si>
    <r>
      <t xml:space="preserve">There are </t>
    </r>
    <r>
      <rPr>
        <sz val="11"/>
        <color rgb="FFFF0000"/>
        <rFont val="Calibri"/>
        <family val="2"/>
        <scheme val="minor"/>
      </rPr>
      <t xml:space="preserve">34 variants </t>
    </r>
    <r>
      <rPr>
        <sz val="11"/>
        <color theme="1"/>
        <rFont val="Calibri"/>
        <family val="2"/>
        <scheme val="minor"/>
      </rPr>
      <t xml:space="preserve">of the model, one per line, </t>
    </r>
    <r>
      <rPr>
        <sz val="11"/>
        <color rgb="FFFF0000"/>
        <rFont val="Calibri"/>
        <family val="2"/>
        <scheme val="minor"/>
      </rPr>
      <t xml:space="preserve">differing solely in input S1 </t>
    </r>
    <r>
      <rPr>
        <sz val="11"/>
        <color theme="1"/>
        <rFont val="Calibri"/>
        <family val="2"/>
        <scheme val="minor"/>
      </rPr>
      <t xml:space="preserve">(column G). </t>
    </r>
  </si>
  <si>
    <t>Optionally, inputs can be edited to observe effects on outputs.</t>
  </si>
  <si>
    <t xml:space="preserve">downstream effects of varying GN1, GN2, GL1 or GL2 with constant S2. The worksheet is therefore set up with </t>
  </si>
  <si>
    <t>S2 values from column H pasted into column I, where they function as inputs to downstream calculations. To</t>
  </si>
  <si>
    <t xml:space="preserve">observe downstream effects of allowing S2 to vary with GN1, GN2, GL1 or GL2, just set column I = column H. Then </t>
  </si>
  <si>
    <t>The "illustrative" variant of the model (see paper) is on line 20.</t>
  </si>
  <si>
    <t xml:space="preserve">In the short version: </t>
  </si>
  <si>
    <t>Columns A–F (olive green) show age-specific annual population growth rates G (inputs) for each population.</t>
  </si>
  <si>
    <t xml:space="preserve">     - S1 (column G) is an input</t>
  </si>
  <si>
    <t xml:space="preserve">     - S2 (column I) is an input with values currently pasted from column H </t>
  </si>
  <si>
    <t xml:space="preserve">     - Sy  (column J) is an output.</t>
  </si>
  <si>
    <t xml:space="preserve">Columns K–O (yellow or orange) are inputs (kS, kN, y, spring density for both sexes combined </t>
  </si>
  <si>
    <t>on each of N and L), while column P (kd) is an output.</t>
  </si>
  <si>
    <t>Columns Q–AK (red, aqua and olive green) are outputs for population structure, including stream numbers.</t>
  </si>
  <si>
    <t xml:space="preserve">Columns AL–AN (orange) show three output measures of old forest as a percentage of total forest area. </t>
  </si>
  <si>
    <t xml:space="preserve">The long version: </t>
  </si>
  <si>
    <t xml:space="preserve">Contains more outputs about stream 1 returnees (columns AF–AJ), and stream 2 (column AQ) - see  </t>
  </si>
  <si>
    <t xml:space="preserve">comments at column headings. </t>
  </si>
  <si>
    <t>It also includes concrete numbers of birds involved (per 100,000 cocks in compartment N) in columns AR-AY.</t>
  </si>
  <si>
    <t xml:space="preserve">Altering GN1, GN2, GL1 or GL2 will impact S2 (column H). This can be inconvenient if you wish to observe </t>
  </si>
  <si>
    <t xml:space="preserve">     - S2 (column H) is an output (see Eq. 6 in paper)</t>
  </si>
  <si>
    <t>Columns G–J (aqua) show age-specific population survival rates S when these are not equal to G</t>
  </si>
  <si>
    <t>beware of odd results such as S2 &gt; 1. Biologically, one expects S1 ≈ S2.</t>
  </si>
</sst>
</file>

<file path=xl/styles.xml><?xml version="1.0" encoding="utf-8"?>
<styleSheet xmlns="http://schemas.openxmlformats.org/spreadsheetml/2006/main">
  <numFmts count="2">
    <numFmt numFmtId="164" formatCode="0.0"/>
    <numFmt numFmtId="165" formatCode="0.000"/>
  </numFmts>
  <fonts count="14">
    <font>
      <sz val="11"/>
      <color theme="1"/>
      <name val="Calibri"/>
      <family val="2"/>
      <scheme val="minor"/>
    </font>
    <font>
      <b/>
      <sz val="9"/>
      <color indexed="81"/>
      <name val="Tahoma"/>
      <family val="2"/>
    </font>
    <font>
      <sz val="9"/>
      <color indexed="81"/>
      <name val="Tahoma"/>
      <family val="2"/>
    </font>
    <font>
      <sz val="11"/>
      <color indexed="8"/>
      <name val="Calibri"/>
      <family val="2"/>
    </font>
    <font>
      <b/>
      <i/>
      <sz val="11"/>
      <color indexed="8"/>
      <name val="Calibri"/>
      <family val="2"/>
    </font>
    <font>
      <b/>
      <sz val="11"/>
      <color theme="1"/>
      <name val="Calibri"/>
      <family val="2"/>
      <scheme val="minor"/>
    </font>
    <font>
      <sz val="11"/>
      <color rgb="FFFF0000"/>
      <name val="Calibri"/>
      <family val="2"/>
      <scheme val="minor"/>
    </font>
    <font>
      <sz val="12"/>
      <color theme="1"/>
      <name val="Calibri"/>
      <family val="2"/>
      <scheme val="minor"/>
    </font>
    <font>
      <sz val="12"/>
      <color rgb="FF000000"/>
      <name val="Calibri"/>
      <family val="2"/>
    </font>
    <font>
      <b/>
      <sz val="11"/>
      <name val="Calibri"/>
      <family val="2"/>
      <scheme val="minor"/>
    </font>
    <font>
      <sz val="11"/>
      <name val="Calibri"/>
      <family val="2"/>
      <scheme val="minor"/>
    </font>
    <font>
      <b/>
      <i/>
      <sz val="11"/>
      <color theme="1"/>
      <name val="Calibri"/>
      <family val="2"/>
      <scheme val="minor"/>
    </font>
    <font>
      <i/>
      <sz val="11"/>
      <color theme="1"/>
      <name val="Calibri"/>
      <family val="2"/>
      <scheme val="minor"/>
    </font>
    <font>
      <b/>
      <sz val="12"/>
      <color theme="1"/>
      <name val="Calibri"/>
      <family val="2"/>
      <scheme val="minor"/>
    </font>
  </fonts>
  <fills count="14">
    <fill>
      <patternFill patternType="none"/>
    </fill>
    <fill>
      <patternFill patternType="gray125"/>
    </fill>
    <fill>
      <patternFill patternType="solid">
        <fgColor rgb="FFFFC00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FFFF0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7" tint="0.79998168889431442"/>
        <bgColor indexed="64"/>
      </patternFill>
    </fill>
  </fills>
  <borders count="1">
    <border>
      <left/>
      <right/>
      <top/>
      <bottom/>
      <diagonal/>
    </border>
  </borders>
  <cellStyleXfs count="1">
    <xf numFmtId="0" fontId="0" fillId="0" borderId="0"/>
  </cellStyleXfs>
  <cellXfs count="68">
    <xf numFmtId="0" fontId="0" fillId="0" borderId="0" xfId="0"/>
    <xf numFmtId="0" fontId="0" fillId="2" borderId="0" xfId="0" applyFill="1"/>
    <xf numFmtId="0" fontId="0" fillId="3" borderId="0" xfId="0" applyFill="1"/>
    <xf numFmtId="0" fontId="0" fillId="4" borderId="0" xfId="0" applyFill="1"/>
    <xf numFmtId="0" fontId="0" fillId="5" borderId="0" xfId="0" applyFill="1"/>
    <xf numFmtId="0" fontId="0" fillId="6" borderId="0" xfId="0" applyFill="1"/>
    <xf numFmtId="0" fontId="0" fillId="0" borderId="0" xfId="0" applyFill="1"/>
    <xf numFmtId="0" fontId="0" fillId="7" borderId="0" xfId="0" applyFill="1"/>
    <xf numFmtId="2" fontId="0" fillId="3" borderId="0" xfId="0" applyNumberFormat="1" applyFill="1"/>
    <xf numFmtId="2" fontId="0" fillId="5" borderId="0" xfId="0" applyNumberFormat="1" applyFill="1"/>
    <xf numFmtId="2" fontId="0" fillId="0" borderId="0" xfId="0" applyNumberFormat="1"/>
    <xf numFmtId="2" fontId="0" fillId="0" borderId="0" xfId="0" applyNumberFormat="1" applyFont="1"/>
    <xf numFmtId="0" fontId="0" fillId="8" borderId="0" xfId="0" applyFill="1"/>
    <xf numFmtId="2" fontId="0" fillId="6" borderId="0" xfId="0" applyNumberFormat="1" applyFill="1"/>
    <xf numFmtId="2" fontId="0" fillId="4" borderId="0" xfId="0" applyNumberFormat="1" applyFill="1"/>
    <xf numFmtId="0" fontId="7" fillId="4" borderId="0" xfId="0" applyFont="1" applyFill="1"/>
    <xf numFmtId="0" fontId="8" fillId="4" borderId="0" xfId="0" applyFont="1" applyFill="1"/>
    <xf numFmtId="0" fontId="7" fillId="8" borderId="0" xfId="0" applyFont="1" applyFill="1"/>
    <xf numFmtId="2" fontId="0" fillId="8" borderId="0" xfId="0" applyNumberFormat="1" applyFill="1"/>
    <xf numFmtId="0" fontId="9" fillId="0" borderId="0" xfId="0" applyFont="1" applyFill="1"/>
    <xf numFmtId="2" fontId="0" fillId="0" borderId="0" xfId="0" applyNumberFormat="1" applyFill="1"/>
    <xf numFmtId="2" fontId="10" fillId="0" borderId="0" xfId="0" applyNumberFormat="1" applyFont="1" applyFill="1"/>
    <xf numFmtId="1" fontId="0" fillId="0" borderId="0" xfId="0" applyNumberFormat="1" applyFill="1"/>
    <xf numFmtId="2" fontId="9" fillId="0" borderId="0" xfId="0" applyNumberFormat="1" applyFont="1" applyFill="1"/>
    <xf numFmtId="2" fontId="0" fillId="8" borderId="0" xfId="0" applyNumberFormat="1" applyFont="1" applyFill="1"/>
    <xf numFmtId="2" fontId="0" fillId="0" borderId="0" xfId="0" applyNumberFormat="1" applyFont="1" applyFill="1"/>
    <xf numFmtId="0" fontId="5" fillId="6" borderId="0" xfId="0" applyFont="1" applyFill="1"/>
    <xf numFmtId="2" fontId="5" fillId="6" borderId="0" xfId="0" applyNumberFormat="1" applyFont="1" applyFill="1"/>
    <xf numFmtId="2" fontId="5" fillId="0" borderId="0" xfId="0" applyNumberFormat="1" applyFont="1" applyFill="1"/>
    <xf numFmtId="0" fontId="5" fillId="9" borderId="0" xfId="0" applyFont="1" applyFill="1"/>
    <xf numFmtId="164" fontId="5" fillId="9" borderId="0" xfId="0" applyNumberFormat="1" applyFont="1" applyFill="1"/>
    <xf numFmtId="2" fontId="5" fillId="9" borderId="0" xfId="0" applyNumberFormat="1" applyFont="1" applyFill="1"/>
    <xf numFmtId="164" fontId="5" fillId="0" borderId="0" xfId="0" applyNumberFormat="1" applyFont="1" applyFill="1"/>
    <xf numFmtId="0" fontId="5" fillId="7" borderId="0" xfId="0" applyFont="1" applyFill="1"/>
    <xf numFmtId="0" fontId="9" fillId="7" borderId="0" xfId="0" applyFont="1" applyFill="1"/>
    <xf numFmtId="2" fontId="5" fillId="7" borderId="0" xfId="0" applyNumberFormat="1" applyFont="1" applyFill="1"/>
    <xf numFmtId="2" fontId="9" fillId="7" borderId="0" xfId="0" applyNumberFormat="1" applyFont="1" applyFill="1"/>
    <xf numFmtId="0" fontId="5" fillId="0" borderId="0" xfId="0" applyFont="1"/>
    <xf numFmtId="0" fontId="0" fillId="10" borderId="0" xfId="0" applyFill="1"/>
    <xf numFmtId="0" fontId="11" fillId="0" borderId="0" xfId="0" applyFont="1"/>
    <xf numFmtId="0" fontId="12" fillId="0" borderId="0" xfId="0" applyFont="1"/>
    <xf numFmtId="0" fontId="0" fillId="9" borderId="0" xfId="0" applyFill="1"/>
    <xf numFmtId="0" fontId="0" fillId="11" borderId="0" xfId="0" applyFill="1"/>
    <xf numFmtId="1" fontId="0" fillId="11" borderId="0" xfId="0" applyNumberFormat="1" applyFill="1"/>
    <xf numFmtId="1" fontId="10" fillId="0" borderId="0" xfId="0" applyNumberFormat="1" applyFont="1" applyFill="1"/>
    <xf numFmtId="0" fontId="6" fillId="0" borderId="0" xfId="0" applyFont="1" applyFill="1"/>
    <xf numFmtId="1" fontId="6" fillId="0" borderId="0" xfId="0" applyNumberFormat="1" applyFont="1"/>
    <xf numFmtId="0" fontId="10" fillId="12" borderId="0" xfId="0" applyFont="1" applyFill="1"/>
    <xf numFmtId="0" fontId="7" fillId="12" borderId="0" xfId="0" applyFont="1" applyFill="1"/>
    <xf numFmtId="1" fontId="10" fillId="12" borderId="0" xfId="0" applyNumberFormat="1" applyFont="1" applyFill="1"/>
    <xf numFmtId="1" fontId="0" fillId="12" borderId="0" xfId="0" applyNumberFormat="1" applyFill="1"/>
    <xf numFmtId="1" fontId="6" fillId="0" borderId="0" xfId="0" applyNumberFormat="1" applyFont="1" applyFill="1"/>
    <xf numFmtId="0" fontId="5" fillId="2" borderId="0" xfId="0" applyFont="1" applyFill="1"/>
    <xf numFmtId="2" fontId="5" fillId="2" borderId="0" xfId="0" applyNumberFormat="1" applyFont="1" applyFill="1"/>
    <xf numFmtId="0" fontId="0" fillId="12" borderId="0" xfId="0" applyFill="1"/>
    <xf numFmtId="2" fontId="0" fillId="7" borderId="0" xfId="0" applyNumberFormat="1" applyFont="1" applyFill="1"/>
    <xf numFmtId="165" fontId="10" fillId="10" borderId="0" xfId="0" applyNumberFormat="1" applyFont="1" applyFill="1"/>
    <xf numFmtId="165" fontId="10" fillId="0" borderId="0" xfId="0" applyNumberFormat="1" applyFont="1" applyFill="1"/>
    <xf numFmtId="165" fontId="10" fillId="2" borderId="0" xfId="0" applyNumberFormat="1" applyFont="1" applyFill="1"/>
    <xf numFmtId="0" fontId="0" fillId="13" borderId="0" xfId="0" applyFill="1"/>
    <xf numFmtId="2" fontId="0" fillId="13" borderId="0" xfId="0" applyNumberFormat="1" applyFill="1"/>
    <xf numFmtId="2" fontId="0" fillId="9" borderId="0" xfId="0" applyNumberFormat="1" applyFill="1"/>
    <xf numFmtId="0" fontId="11" fillId="4" borderId="0" xfId="0" applyFont="1" applyFill="1"/>
    <xf numFmtId="2" fontId="11" fillId="4" borderId="0" xfId="0" applyNumberFormat="1" applyFont="1" applyFill="1"/>
    <xf numFmtId="2" fontId="11" fillId="0" borderId="0" xfId="0" applyNumberFormat="1" applyFont="1" applyFill="1"/>
    <xf numFmtId="0" fontId="7" fillId="0" borderId="0" xfId="0" applyFont="1"/>
    <xf numFmtId="0" fontId="0" fillId="0" borderId="0" xfId="0" applyFont="1"/>
    <xf numFmtId="0" fontId="13" fillId="0" borderId="0" xfId="0" applyFont="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dimension ref="A1:AR38"/>
  <sheetViews>
    <sheetView topLeftCell="Q1" workbookViewId="0">
      <selection activeCell="M11" sqref="M11"/>
    </sheetView>
  </sheetViews>
  <sheetFormatPr defaultRowHeight="15"/>
  <cols>
    <col min="1" max="8" width="9.28515625" bestFit="1" customWidth="1"/>
    <col min="9" max="9" width="9.28515625" customWidth="1"/>
    <col min="10" max="10" width="9.28515625" bestFit="1" customWidth="1"/>
    <col min="11" max="15" width="9.28515625" customWidth="1"/>
    <col min="16" max="28" width="9.28515625" bestFit="1" customWidth="1"/>
    <col min="29" max="31" width="9.28515625" customWidth="1"/>
    <col min="32" max="34" width="9.28515625" style="6" customWidth="1"/>
    <col min="35" max="40" width="9.28515625" bestFit="1" customWidth="1"/>
    <col min="41" max="41" width="9.5703125" bestFit="1" customWidth="1"/>
  </cols>
  <sheetData>
    <row r="1" spans="1:44" ht="15.75">
      <c r="A1" s="29" t="s">
        <v>0</v>
      </c>
      <c r="B1" s="29" t="s">
        <v>1</v>
      </c>
      <c r="C1" s="29" t="s">
        <v>2</v>
      </c>
      <c r="D1" s="29" t="s">
        <v>3</v>
      </c>
      <c r="E1" s="29" t="s">
        <v>18</v>
      </c>
      <c r="F1" s="29" t="s">
        <v>19</v>
      </c>
      <c r="G1" s="26" t="s">
        <v>4</v>
      </c>
      <c r="H1" s="5" t="s">
        <v>50</v>
      </c>
      <c r="I1" s="26" t="s">
        <v>49</v>
      </c>
      <c r="J1" s="5" t="s">
        <v>5</v>
      </c>
      <c r="K1" s="33" t="s">
        <v>8</v>
      </c>
      <c r="L1" s="34" t="s">
        <v>17</v>
      </c>
      <c r="M1" s="52" t="s">
        <v>33</v>
      </c>
      <c r="N1" s="33" t="s">
        <v>29</v>
      </c>
      <c r="O1" s="33" t="s">
        <v>30</v>
      </c>
      <c r="P1" s="33" t="s">
        <v>20</v>
      </c>
      <c r="Q1" s="2" t="s">
        <v>6</v>
      </c>
      <c r="R1" s="2" t="s">
        <v>7</v>
      </c>
      <c r="S1" s="62" t="s">
        <v>9</v>
      </c>
      <c r="T1" s="2" t="s">
        <v>10</v>
      </c>
      <c r="U1" s="2" t="s">
        <v>11</v>
      </c>
      <c r="V1" s="2" t="s">
        <v>12</v>
      </c>
      <c r="W1" s="2" t="s">
        <v>13</v>
      </c>
      <c r="X1" s="2" t="s">
        <v>14</v>
      </c>
      <c r="Y1" s="2" t="s">
        <v>15</v>
      </c>
      <c r="Z1" s="2" t="s">
        <v>16</v>
      </c>
      <c r="AA1" s="15" t="s">
        <v>23</v>
      </c>
      <c r="AB1" s="16" t="s">
        <v>24</v>
      </c>
      <c r="AC1" s="4" t="s">
        <v>35</v>
      </c>
      <c r="AD1" s="4" t="s">
        <v>41</v>
      </c>
      <c r="AE1" s="4" t="s">
        <v>42</v>
      </c>
      <c r="AF1" s="17" t="s">
        <v>38</v>
      </c>
      <c r="AG1" s="17" t="s">
        <v>43</v>
      </c>
      <c r="AH1" s="17" t="s">
        <v>39</v>
      </c>
      <c r="AI1" s="17" t="s">
        <v>37</v>
      </c>
      <c r="AJ1" s="12" t="s">
        <v>44</v>
      </c>
      <c r="AK1" s="17" t="s">
        <v>40</v>
      </c>
      <c r="AL1" s="58" t="s">
        <v>26</v>
      </c>
      <c r="AM1" s="58" t="s">
        <v>27</v>
      </c>
      <c r="AN1" s="58" t="s">
        <v>28</v>
      </c>
      <c r="AQ1" s="45"/>
    </row>
    <row r="2" spans="1:44">
      <c r="A2" s="30">
        <v>2.1</v>
      </c>
      <c r="B2" s="30">
        <v>1.3</v>
      </c>
      <c r="C2" s="31">
        <v>0.61</v>
      </c>
      <c r="D2" s="31">
        <v>0.56999999999999995</v>
      </c>
      <c r="E2" s="31">
        <v>0.42</v>
      </c>
      <c r="F2" s="31">
        <v>0.37</v>
      </c>
      <c r="G2" s="27">
        <v>0.62</v>
      </c>
      <c r="H2" s="13">
        <f xml:space="preserve"> (C2*D2*G2+A2*B2*C2-A2*B2*G2-A2*C2*D2)/(G2*(C2-A2))</f>
        <v>0.58659450097423682</v>
      </c>
      <c r="I2" s="27">
        <v>0.58659450097423682</v>
      </c>
      <c r="J2" s="13">
        <f t="shared" ref="J2:J35" si="0">(Q2+R2)/((AA2+AB2)*M2)</f>
        <v>0.42303640911098195</v>
      </c>
      <c r="K2" s="35">
        <v>1</v>
      </c>
      <c r="L2" s="36">
        <v>0.5</v>
      </c>
      <c r="M2" s="53">
        <v>1</v>
      </c>
      <c r="N2" s="35">
        <v>2</v>
      </c>
      <c r="O2" s="35">
        <v>0.6</v>
      </c>
      <c r="P2" s="55">
        <f t="shared" ref="P2:P18" si="1">N2/O2</f>
        <v>3.3333333333333335</v>
      </c>
      <c r="Q2" s="8">
        <f t="shared" ref="Q2:Q35" si="2">S2/(G2*K2)</f>
        <v>1.6129032258064517</v>
      </c>
      <c r="R2" s="8">
        <f t="shared" ref="R2:R35" si="3">T2/(G2*K2)</f>
        <v>238.70967741935462</v>
      </c>
      <c r="S2" s="63">
        <v>1</v>
      </c>
      <c r="T2" s="8">
        <f>(A2-G2)/(G2-C2)</f>
        <v>147.99999999999986</v>
      </c>
      <c r="U2" s="8">
        <f t="shared" ref="U2:U35" si="4">A2*S2</f>
        <v>2.1</v>
      </c>
      <c r="V2" s="8">
        <f t="shared" ref="V2:V35" si="5">T2*C2</f>
        <v>90.279999999999916</v>
      </c>
      <c r="W2" s="8">
        <f t="shared" ref="W2:W35" si="6">U2*B2</f>
        <v>2.7300000000000004</v>
      </c>
      <c r="X2" s="8">
        <f t="shared" ref="X2:X35" si="7">V2*D2</f>
        <v>51.459599999999945</v>
      </c>
      <c r="Y2" s="8">
        <f t="shared" ref="Y2:Y35" si="8">W2*E2+W2*E2^2+W2*E2^3+W2*E2^4+W2*E2^5+W2*E2^6+W2*E2^7+W2*E2^8+W2*E2^9+W2*E2^10</f>
        <v>1.9765588938764429</v>
      </c>
      <c r="Z2" s="8">
        <f t="shared" ref="Z2:Z35" si="9">X2*F2+X2*F2^2+X2*F2^3+X2*F2^4+X2*F2^5+X2*F2^6+X2*F2^7+X2*F2^8+X2*F2^9+X2*F2^10</f>
        <v>30.220851496880965</v>
      </c>
      <c r="AA2" s="14">
        <f t="shared" ref="AA2:AA35" si="10">Q2+S2+U2+W2+Y2</f>
        <v>9.419462119682894</v>
      </c>
      <c r="AB2" s="14">
        <f t="shared" ref="AB2:AB35" si="11">R2+T2+V2+X2+Z2</f>
        <v>558.67012891623529</v>
      </c>
      <c r="AC2" s="9">
        <f t="shared" ref="AC2:AC35" si="12">(T2*((AA2/(AA2+AB2))*(AA2+AB2))- ((AB2/(AA2+AB2))*(AA2+AB2)))/ (((AA2/(AA2+AB2))*(AA2+AB2))*(1+T2))</f>
        <v>0.59523359501960971</v>
      </c>
      <c r="AD2" s="9">
        <f t="shared" ref="AD2:AD35" si="13">(AA2*M2)*AC2</f>
        <v>5.6067803006498824</v>
      </c>
      <c r="AE2" s="9">
        <f t="shared" ref="AE2:AE35" si="14">AD2*J2</f>
        <v>2.3718722050611181</v>
      </c>
      <c r="AF2" s="18">
        <f t="shared" ref="AF2:AF35" si="15">AJ2/G2+AK2/I2</f>
        <v>4.941078349994072</v>
      </c>
      <c r="AG2" s="18">
        <f t="shared" ref="AG2:AG35" si="16">AJ2/G2</f>
        <v>2.3870967741935485</v>
      </c>
      <c r="AH2" s="18">
        <f t="shared" ref="AH2:AH35" si="17">AK2/I2</f>
        <v>2.5539815758005235</v>
      </c>
      <c r="AI2" s="18">
        <f>T2*(G2-C2)+V2*(I2-D2)</f>
        <v>2.978151547954103</v>
      </c>
      <c r="AJ2" s="24">
        <f>T2*(G2-C2)</f>
        <v>1.48</v>
      </c>
      <c r="AK2" s="18">
        <f>V2*(I2-D2)</f>
        <v>1.4981515479541032</v>
      </c>
      <c r="AL2" s="58">
        <f t="shared" ref="AL2:AL35" si="18">100*(AA2/(AA2+P2*AB2))</f>
        <v>0.50326962243810991</v>
      </c>
      <c r="AM2" s="56">
        <f t="shared" ref="AM2:AM35" si="19">((100*AA2)/L2)/(AA2+AB2*P2)</f>
        <v>1.0065392448762198</v>
      </c>
      <c r="AN2" s="56">
        <f t="shared" ref="AN2:AN35" si="20">((100*AA2)/L2)/((AA2+AB2*P2)+(AA2*(1-1/L2)))</f>
        <v>1.0116304737418895</v>
      </c>
      <c r="AQ2" s="46"/>
      <c r="AR2" s="10"/>
    </row>
    <row r="3" spans="1:44">
      <c r="A3" s="30">
        <v>2.1</v>
      </c>
      <c r="B3" s="30">
        <v>1.3</v>
      </c>
      <c r="C3" s="31">
        <v>0.61</v>
      </c>
      <c r="D3" s="31">
        <v>0.56999999999999995</v>
      </c>
      <c r="E3" s="31">
        <v>0.42</v>
      </c>
      <c r="F3" s="31">
        <v>0.37</v>
      </c>
      <c r="G3" s="27">
        <v>0.63</v>
      </c>
      <c r="H3" s="13">
        <f xml:space="preserve"> (C3*D3*G3+A3*B3*C3-A3*B3*G3-A3*C3*D3)/(G3*(C3-A3))</f>
        <v>0.60266219239373597</v>
      </c>
      <c r="I3" s="27">
        <v>0.60266219239373597</v>
      </c>
      <c r="J3" s="13">
        <f t="shared" si="0"/>
        <v>0.41498473118899964</v>
      </c>
      <c r="K3" s="35">
        <v>1</v>
      </c>
      <c r="L3" s="36">
        <v>0.5</v>
      </c>
      <c r="M3" s="53">
        <v>1</v>
      </c>
      <c r="N3" s="35">
        <v>2</v>
      </c>
      <c r="O3" s="35">
        <v>0.6</v>
      </c>
      <c r="P3" s="55">
        <f t="shared" si="1"/>
        <v>3.3333333333333335</v>
      </c>
      <c r="Q3" s="8">
        <f t="shared" si="2"/>
        <v>1.5873015873015872</v>
      </c>
      <c r="R3" s="8">
        <f t="shared" si="3"/>
        <v>116.66666666666657</v>
      </c>
      <c r="S3" s="63">
        <v>1</v>
      </c>
      <c r="T3" s="8">
        <f>(A3-G3)/(G3-C3)</f>
        <v>73.499999999999943</v>
      </c>
      <c r="U3" s="8">
        <f t="shared" si="4"/>
        <v>2.1</v>
      </c>
      <c r="V3" s="8">
        <f t="shared" si="5"/>
        <v>44.834999999999965</v>
      </c>
      <c r="W3" s="8">
        <f t="shared" si="6"/>
        <v>2.7300000000000004</v>
      </c>
      <c r="X3" s="8">
        <f t="shared" si="7"/>
        <v>25.555949999999978</v>
      </c>
      <c r="Y3" s="8">
        <f t="shared" si="8"/>
        <v>1.9765588938764429</v>
      </c>
      <c r="Z3" s="8">
        <f t="shared" si="9"/>
        <v>15.008328277167237</v>
      </c>
      <c r="AA3" s="14">
        <f t="shared" si="10"/>
        <v>9.3938604811780309</v>
      </c>
      <c r="AB3" s="14">
        <f t="shared" si="11"/>
        <v>275.56594494383376</v>
      </c>
      <c r="AC3" s="9">
        <f t="shared" si="12"/>
        <v>0.59282301042557661</v>
      </c>
      <c r="AD3" s="9">
        <f t="shared" si="13"/>
        <v>5.5688966499698163</v>
      </c>
      <c r="AE3" s="9">
        <f t="shared" si="14"/>
        <v>2.311007079307045</v>
      </c>
      <c r="AF3" s="18">
        <f t="shared" si="15"/>
        <v>4.763234220522909</v>
      </c>
      <c r="AG3" s="18">
        <f t="shared" si="16"/>
        <v>2.3333333333333335</v>
      </c>
      <c r="AH3" s="18">
        <f t="shared" si="17"/>
        <v>2.4299008871895751</v>
      </c>
      <c r="AI3" s="18">
        <f t="shared" ref="AI3:AI19" si="21">T3*(G3-C3)+V3*(I3-D3)</f>
        <v>2.9344093959731534</v>
      </c>
      <c r="AJ3" s="24">
        <f t="shared" ref="AJ3:AJ35" si="22">T3*(G3-C3)</f>
        <v>1.4700000000000002</v>
      </c>
      <c r="AK3" s="18">
        <f t="shared" ref="AK3:AK35" si="23">V3*(I3-D3)</f>
        <v>1.4644093959731534</v>
      </c>
      <c r="AL3" s="58">
        <f t="shared" si="18"/>
        <v>1.0123272532773417</v>
      </c>
      <c r="AM3" s="56">
        <f t="shared" si="19"/>
        <v>2.0246545065546835</v>
      </c>
      <c r="AN3" s="56">
        <f t="shared" si="20"/>
        <v>2.0453602457501128</v>
      </c>
      <c r="AQ3" s="46"/>
      <c r="AR3" s="10"/>
    </row>
    <row r="4" spans="1:44">
      <c r="A4" s="30">
        <v>2.1</v>
      </c>
      <c r="B4" s="30">
        <v>1.3</v>
      </c>
      <c r="C4" s="31">
        <v>0.61</v>
      </c>
      <c r="D4" s="31">
        <v>0.56999999999999995</v>
      </c>
      <c r="E4" s="31">
        <v>0.42</v>
      </c>
      <c r="F4" s="31">
        <v>0.37</v>
      </c>
      <c r="G4" s="27">
        <v>0.64</v>
      </c>
      <c r="H4" s="13">
        <f xml:space="preserve"> (C4*D4*G4+A4*B4*C4-A4*B4*G4-A4*C4*D4)/(G4*(C4-A4))</f>
        <v>0.61822776845637561</v>
      </c>
      <c r="I4" s="27">
        <v>0.61822776845637561</v>
      </c>
      <c r="J4" s="13">
        <f t="shared" si="0"/>
        <v>0.40710821155208221</v>
      </c>
      <c r="K4" s="35">
        <v>1</v>
      </c>
      <c r="L4" s="36">
        <v>0.5</v>
      </c>
      <c r="M4" s="53">
        <v>1</v>
      </c>
      <c r="N4" s="35">
        <v>2</v>
      </c>
      <c r="O4" s="35">
        <v>0.6</v>
      </c>
      <c r="P4" s="55">
        <f t="shared" si="1"/>
        <v>3.3333333333333335</v>
      </c>
      <c r="Q4" s="8">
        <f t="shared" si="2"/>
        <v>1.5625</v>
      </c>
      <c r="R4" s="8">
        <f t="shared" si="3"/>
        <v>76.0416666666666</v>
      </c>
      <c r="S4" s="63">
        <v>1</v>
      </c>
      <c r="T4" s="8">
        <f>(A4-G4)/(G4-C4)</f>
        <v>48.666666666666622</v>
      </c>
      <c r="U4" s="8">
        <f t="shared" si="4"/>
        <v>2.1</v>
      </c>
      <c r="V4" s="8">
        <f t="shared" si="5"/>
        <v>29.686666666666639</v>
      </c>
      <c r="W4" s="8">
        <f t="shared" si="6"/>
        <v>2.7300000000000004</v>
      </c>
      <c r="X4" s="8">
        <f t="shared" si="7"/>
        <v>16.921399999999984</v>
      </c>
      <c r="Y4" s="8">
        <f t="shared" si="8"/>
        <v>1.9765588938764429</v>
      </c>
      <c r="Z4" s="8">
        <f t="shared" si="9"/>
        <v>9.9374872039293276</v>
      </c>
      <c r="AA4" s="14">
        <f t="shared" si="10"/>
        <v>9.3690588938764421</v>
      </c>
      <c r="AB4" s="14">
        <f t="shared" si="11"/>
        <v>181.25388720392917</v>
      </c>
      <c r="AC4" s="9">
        <f t="shared" si="12"/>
        <v>0.59034883459904219</v>
      </c>
      <c r="AD4" s="9">
        <f t="shared" si="13"/>
        <v>5.5310129992897492</v>
      </c>
      <c r="AE4" s="9">
        <f t="shared" si="14"/>
        <v>2.2517208102121677</v>
      </c>
      <c r="AF4" s="18">
        <f t="shared" si="15"/>
        <v>4.5970982347313587</v>
      </c>
      <c r="AG4" s="18">
        <f t="shared" si="16"/>
        <v>2.28125</v>
      </c>
      <c r="AH4" s="18">
        <f t="shared" si="17"/>
        <v>2.3158482347313583</v>
      </c>
      <c r="AI4" s="18">
        <f t="shared" si="21"/>
        <v>2.8917216862416044</v>
      </c>
      <c r="AJ4" s="24">
        <f t="shared" si="22"/>
        <v>1.46</v>
      </c>
      <c r="AK4" s="18">
        <f t="shared" si="23"/>
        <v>1.4317216862416042</v>
      </c>
      <c r="AL4" s="58">
        <f t="shared" si="18"/>
        <v>1.5270277901153899</v>
      </c>
      <c r="AM4" s="56">
        <f t="shared" si="19"/>
        <v>3.0540555802307803</v>
      </c>
      <c r="AN4" s="56">
        <f t="shared" si="20"/>
        <v>3.1014150499300328</v>
      </c>
      <c r="AQ4" s="46"/>
      <c r="AR4" s="10"/>
    </row>
    <row r="5" spans="1:44">
      <c r="A5" s="30">
        <v>2.1</v>
      </c>
      <c r="B5" s="30">
        <v>1.3</v>
      </c>
      <c r="C5" s="31">
        <v>0.61</v>
      </c>
      <c r="D5" s="31">
        <v>0.56999999999999995</v>
      </c>
      <c r="E5" s="31">
        <v>0.42</v>
      </c>
      <c r="F5" s="31">
        <v>0.37</v>
      </c>
      <c r="G5" s="27">
        <v>0.65</v>
      </c>
      <c r="H5" s="13">
        <f t="shared" ref="H5:H35" si="24" xml:space="preserve"> (C5*D5*G5+A5*B5*C5-A5*B5*G5-A5*C5*D5)/(G5*(C5-A5))</f>
        <v>0.63331440371708825</v>
      </c>
      <c r="I5" s="27">
        <v>0.63331440371708825</v>
      </c>
      <c r="J5" s="13">
        <f t="shared" si="0"/>
        <v>0.39940421601236981</v>
      </c>
      <c r="K5" s="35">
        <v>1</v>
      </c>
      <c r="L5" s="36">
        <v>0.5</v>
      </c>
      <c r="M5" s="53">
        <v>1</v>
      </c>
      <c r="N5" s="35">
        <v>2</v>
      </c>
      <c r="O5" s="35">
        <v>0.6</v>
      </c>
      <c r="P5" s="55">
        <f t="shared" si="1"/>
        <v>3.3333333333333335</v>
      </c>
      <c r="Q5" s="8">
        <f t="shared" si="2"/>
        <v>1.5384615384615383</v>
      </c>
      <c r="R5" s="8">
        <f t="shared" si="3"/>
        <v>55.769230769230724</v>
      </c>
      <c r="S5" s="63">
        <v>1</v>
      </c>
      <c r="T5" s="8">
        <f>(A5-G5)/(G5-C5)</f>
        <v>36.249999999999972</v>
      </c>
      <c r="U5" s="8">
        <f t="shared" si="4"/>
        <v>2.1</v>
      </c>
      <c r="V5" s="8">
        <f t="shared" si="5"/>
        <v>22.112499999999983</v>
      </c>
      <c r="W5" s="8">
        <f t="shared" si="6"/>
        <v>2.7300000000000004</v>
      </c>
      <c r="X5" s="8">
        <f t="shared" si="7"/>
        <v>12.604124999999989</v>
      </c>
      <c r="Y5" s="8">
        <f t="shared" si="8"/>
        <v>1.9765588938764429</v>
      </c>
      <c r="Z5" s="8">
        <f t="shared" si="9"/>
        <v>7.4020666673103719</v>
      </c>
      <c r="AA5" s="14">
        <f t="shared" si="10"/>
        <v>9.3450204323379822</v>
      </c>
      <c r="AB5" s="14">
        <f t="shared" si="11"/>
        <v>134.13792243654103</v>
      </c>
      <c r="AC5" s="9">
        <f t="shared" si="12"/>
        <v>0.58781351933709869</v>
      </c>
      <c r="AD5" s="9">
        <f t="shared" si="13"/>
        <v>5.4931293486096848</v>
      </c>
      <c r="AE5" s="9">
        <f t="shared" si="14"/>
        <v>2.1939790209359908</v>
      </c>
      <c r="AF5" s="18">
        <f t="shared" si="15"/>
        <v>4.4414243871606116</v>
      </c>
      <c r="AG5" s="18">
        <f t="shared" si="16"/>
        <v>2.2307692307692308</v>
      </c>
      <c r="AH5" s="18">
        <f t="shared" si="17"/>
        <v>2.2106551563913808</v>
      </c>
      <c r="AI5" s="18">
        <f t="shared" si="21"/>
        <v>2.8500397521941139</v>
      </c>
      <c r="AJ5" s="24">
        <f t="shared" si="22"/>
        <v>1.4500000000000002</v>
      </c>
      <c r="AK5" s="18">
        <f t="shared" si="23"/>
        <v>1.4000397521941139</v>
      </c>
      <c r="AL5" s="58">
        <f t="shared" si="18"/>
        <v>2.0472300888443407</v>
      </c>
      <c r="AM5" s="56">
        <f t="shared" si="19"/>
        <v>4.0944601776886813</v>
      </c>
      <c r="AN5" s="56">
        <f t="shared" si="20"/>
        <v>4.1800351142723233</v>
      </c>
      <c r="AQ5" s="46"/>
      <c r="AR5" s="10"/>
    </row>
    <row r="6" spans="1:44">
      <c r="A6" s="30">
        <v>2.1</v>
      </c>
      <c r="B6" s="30">
        <v>1.3</v>
      </c>
      <c r="C6" s="31">
        <v>0.61</v>
      </c>
      <c r="D6" s="31">
        <v>0.56999999999999995</v>
      </c>
      <c r="E6" s="31">
        <v>0.42</v>
      </c>
      <c r="F6" s="31">
        <v>0.37</v>
      </c>
      <c r="G6" s="27">
        <v>0.66</v>
      </c>
      <c r="H6" s="13">
        <f t="shared" si="24"/>
        <v>0.64794386821232441</v>
      </c>
      <c r="I6" s="27">
        <v>0.64794386821232441</v>
      </c>
      <c r="J6" s="13">
        <f t="shared" si="0"/>
        <v>0.39186999710676462</v>
      </c>
      <c r="K6" s="35">
        <v>1</v>
      </c>
      <c r="L6" s="36">
        <v>0.5</v>
      </c>
      <c r="M6" s="53">
        <v>1</v>
      </c>
      <c r="N6" s="35">
        <v>2</v>
      </c>
      <c r="O6" s="35">
        <v>0.6</v>
      </c>
      <c r="P6" s="55">
        <f t="shared" si="1"/>
        <v>3.3333333333333335</v>
      </c>
      <c r="Q6" s="8">
        <f t="shared" si="2"/>
        <v>1.5151515151515151</v>
      </c>
      <c r="R6" s="8">
        <f t="shared" si="3"/>
        <v>43.636363636363591</v>
      </c>
      <c r="S6" s="63">
        <v>1</v>
      </c>
      <c r="T6" s="8">
        <f t="shared" ref="T6:T35" si="25">(A6-G6)/(G6-C6)</f>
        <v>28.799999999999972</v>
      </c>
      <c r="U6" s="8">
        <f t="shared" si="4"/>
        <v>2.1</v>
      </c>
      <c r="V6" s="8">
        <f t="shared" si="5"/>
        <v>17.567999999999984</v>
      </c>
      <c r="W6" s="8">
        <f t="shared" si="6"/>
        <v>2.7300000000000004</v>
      </c>
      <c r="X6" s="8">
        <f t="shared" si="7"/>
        <v>10.013759999999991</v>
      </c>
      <c r="Y6" s="8">
        <f t="shared" si="8"/>
        <v>1.9765588938764429</v>
      </c>
      <c r="Z6" s="8">
        <f t="shared" si="9"/>
        <v>5.8808143453389974</v>
      </c>
      <c r="AA6" s="14">
        <f t="shared" si="10"/>
        <v>9.3217104090279577</v>
      </c>
      <c r="AB6" s="14">
        <f t="shared" si="11"/>
        <v>105.89893798170255</v>
      </c>
      <c r="AC6" s="9">
        <f t="shared" si="12"/>
        <v>0.58521939199551609</v>
      </c>
      <c r="AD6" s="9">
        <f t="shared" si="13"/>
        <v>5.4552456979296151</v>
      </c>
      <c r="AE6" s="9">
        <f t="shared" si="14"/>
        <v>2.1377471158643684</v>
      </c>
      <c r="AF6" s="18">
        <f t="shared" si="15"/>
        <v>4.2951461164308817</v>
      </c>
      <c r="AG6" s="18">
        <f t="shared" si="16"/>
        <v>2.1818181818181817</v>
      </c>
      <c r="AH6" s="18">
        <f t="shared" si="17"/>
        <v>2.1133279346127001</v>
      </c>
      <c r="AI6" s="18">
        <f t="shared" si="21"/>
        <v>2.8093178767541147</v>
      </c>
      <c r="AJ6" s="24">
        <f t="shared" si="22"/>
        <v>1.44</v>
      </c>
      <c r="AK6" s="18">
        <f t="shared" si="23"/>
        <v>1.369317876754115</v>
      </c>
      <c r="AL6" s="58">
        <f t="shared" si="18"/>
        <v>2.5727968321527146</v>
      </c>
      <c r="AM6" s="56">
        <f t="shared" si="19"/>
        <v>5.1455936643054292</v>
      </c>
      <c r="AN6" s="56">
        <f t="shared" si="20"/>
        <v>5.2814752933434983</v>
      </c>
      <c r="AQ6" s="46"/>
      <c r="AR6" s="10"/>
    </row>
    <row r="7" spans="1:44">
      <c r="A7" s="30">
        <v>2.1</v>
      </c>
      <c r="B7" s="30">
        <v>1.3</v>
      </c>
      <c r="C7" s="31">
        <v>0.61</v>
      </c>
      <c r="D7" s="31">
        <v>0.56999999999999995</v>
      </c>
      <c r="E7" s="31">
        <v>0.42</v>
      </c>
      <c r="F7" s="31">
        <v>0.37</v>
      </c>
      <c r="G7" s="27">
        <v>0.67</v>
      </c>
      <c r="H7" s="13">
        <f t="shared" si="24"/>
        <v>0.6621366322748673</v>
      </c>
      <c r="I7" s="27">
        <v>0.6621366322748673</v>
      </c>
      <c r="J7" s="13">
        <f t="shared" si="0"/>
        <v>0.38450271241909811</v>
      </c>
      <c r="K7" s="35">
        <v>1</v>
      </c>
      <c r="L7" s="36">
        <v>0.5</v>
      </c>
      <c r="M7" s="53">
        <v>1</v>
      </c>
      <c r="N7" s="35">
        <v>2</v>
      </c>
      <c r="O7" s="35">
        <v>0.6</v>
      </c>
      <c r="P7" s="55">
        <f t="shared" si="1"/>
        <v>3.3333333333333335</v>
      </c>
      <c r="Q7" s="8">
        <f t="shared" si="2"/>
        <v>1.4925373134328357</v>
      </c>
      <c r="R7" s="8">
        <f t="shared" si="3"/>
        <v>35.572139303482558</v>
      </c>
      <c r="S7" s="63">
        <v>1</v>
      </c>
      <c r="T7" s="8">
        <f t="shared" si="25"/>
        <v>23.833333333333314</v>
      </c>
      <c r="U7" s="8">
        <f t="shared" si="4"/>
        <v>2.1</v>
      </c>
      <c r="V7" s="8">
        <f t="shared" si="5"/>
        <v>14.538333333333322</v>
      </c>
      <c r="W7" s="8">
        <f t="shared" si="6"/>
        <v>2.7300000000000004</v>
      </c>
      <c r="X7" s="8">
        <f t="shared" si="7"/>
        <v>8.2868499999999923</v>
      </c>
      <c r="Y7" s="8">
        <f t="shared" si="8"/>
        <v>1.9765588938764429</v>
      </c>
      <c r="Z7" s="8">
        <f t="shared" si="9"/>
        <v>4.8666461306914162</v>
      </c>
      <c r="AA7" s="14">
        <f t="shared" si="10"/>
        <v>9.2990962073092795</v>
      </c>
      <c r="AB7" s="14">
        <f t="shared" si="11"/>
        <v>87.097302100840608</v>
      </c>
      <c r="AC7" s="9">
        <f t="shared" si="12"/>
        <v>0.58256866328486767</v>
      </c>
      <c r="AD7" s="9">
        <f t="shared" si="13"/>
        <v>5.4173620472495498</v>
      </c>
      <c r="AE7" s="9">
        <f t="shared" si="14"/>
        <v>2.0829904013237304</v>
      </c>
      <c r="AF7" s="18">
        <f t="shared" si="15"/>
        <v>4.1573444653539191</v>
      </c>
      <c r="AG7" s="18">
        <f t="shared" si="16"/>
        <v>2.1343283582089554</v>
      </c>
      <c r="AH7" s="18">
        <f t="shared" si="17"/>
        <v>2.0230161071449642</v>
      </c>
      <c r="AI7" s="18">
        <f t="shared" si="21"/>
        <v>2.7695130722227788</v>
      </c>
      <c r="AJ7" s="24">
        <f t="shared" si="22"/>
        <v>1.4300000000000002</v>
      </c>
      <c r="AK7" s="18">
        <f t="shared" si="23"/>
        <v>1.3395130722227786</v>
      </c>
      <c r="AL7" s="58">
        <f t="shared" si="18"/>
        <v>3.1035944032238394</v>
      </c>
      <c r="AM7" s="56">
        <f t="shared" si="19"/>
        <v>6.2071888064476779</v>
      </c>
      <c r="AN7" s="56">
        <f t="shared" si="20"/>
        <v>6.4060052261156297</v>
      </c>
      <c r="AQ7" s="46"/>
      <c r="AR7" s="10"/>
    </row>
    <row r="8" spans="1:44">
      <c r="A8" s="30">
        <v>2.1</v>
      </c>
      <c r="B8" s="30">
        <v>1.3</v>
      </c>
      <c r="C8" s="31">
        <v>0.61</v>
      </c>
      <c r="D8" s="31">
        <v>0.56999999999999995</v>
      </c>
      <c r="E8" s="31">
        <v>0.42</v>
      </c>
      <c r="F8" s="31">
        <v>0.37</v>
      </c>
      <c r="G8" s="27">
        <v>0.68</v>
      </c>
      <c r="H8" s="13">
        <f t="shared" si="24"/>
        <v>0.67591196210027638</v>
      </c>
      <c r="I8" s="27">
        <v>0.67591196210027638</v>
      </c>
      <c r="J8" s="13">
        <f t="shared" si="0"/>
        <v>0.37729944132854309</v>
      </c>
      <c r="K8" s="35">
        <v>1</v>
      </c>
      <c r="L8" s="36">
        <v>0.5</v>
      </c>
      <c r="M8" s="53">
        <v>1</v>
      </c>
      <c r="N8" s="35">
        <v>2</v>
      </c>
      <c r="O8" s="35">
        <v>0.6</v>
      </c>
      <c r="P8" s="55">
        <f t="shared" si="1"/>
        <v>3.3333333333333335</v>
      </c>
      <c r="Q8" s="8">
        <f t="shared" si="2"/>
        <v>1.4705882352941175</v>
      </c>
      <c r="R8" s="8">
        <f t="shared" si="3"/>
        <v>29.831932773109212</v>
      </c>
      <c r="S8" s="63">
        <v>1</v>
      </c>
      <c r="T8" s="8">
        <f t="shared" si="25"/>
        <v>20.285714285714267</v>
      </c>
      <c r="U8" s="8">
        <f t="shared" si="4"/>
        <v>2.1</v>
      </c>
      <c r="V8" s="8">
        <f t="shared" si="5"/>
        <v>12.374285714285703</v>
      </c>
      <c r="W8" s="8">
        <f t="shared" si="6"/>
        <v>2.7300000000000004</v>
      </c>
      <c r="X8" s="8">
        <f t="shared" si="7"/>
        <v>7.0533428571428498</v>
      </c>
      <c r="Y8" s="8">
        <f t="shared" si="8"/>
        <v>1.9765588938764429</v>
      </c>
      <c r="Z8" s="8">
        <f t="shared" si="9"/>
        <v>4.1422402630860002</v>
      </c>
      <c r="AA8" s="14">
        <f t="shared" si="10"/>
        <v>9.2771471291705616</v>
      </c>
      <c r="AB8" s="14">
        <f t="shared" si="11"/>
        <v>73.687515893338031</v>
      </c>
      <c r="AC8" s="9">
        <f t="shared" si="12"/>
        <v>0.57986343448780076</v>
      </c>
      <c r="AD8" s="9">
        <f t="shared" si="13"/>
        <v>5.3794783965694828</v>
      </c>
      <c r="AE8" s="9">
        <f t="shared" si="14"/>
        <v>2.0296741936646328</v>
      </c>
      <c r="AF8" s="18">
        <f t="shared" si="15"/>
        <v>4.0272228443853022</v>
      </c>
      <c r="AG8" s="18">
        <f t="shared" si="16"/>
        <v>2.0882352941176467</v>
      </c>
      <c r="AH8" s="18">
        <f t="shared" si="17"/>
        <v>1.9389875502676555</v>
      </c>
      <c r="AI8" s="18">
        <f t="shared" si="21"/>
        <v>2.7305848795894194</v>
      </c>
      <c r="AJ8" s="24">
        <f t="shared" si="22"/>
        <v>1.42</v>
      </c>
      <c r="AK8" s="18">
        <f t="shared" si="23"/>
        <v>1.3105848795894193</v>
      </c>
      <c r="AL8" s="58">
        <f t="shared" si="18"/>
        <v>3.6394927643926231</v>
      </c>
      <c r="AM8" s="56">
        <f t="shared" si="19"/>
        <v>7.2789855287852472</v>
      </c>
      <c r="AN8" s="56">
        <f t="shared" si="20"/>
        <v>7.5539095191639865</v>
      </c>
      <c r="AQ8" s="46"/>
      <c r="AR8" s="10"/>
    </row>
    <row r="9" spans="1:44">
      <c r="A9" s="30">
        <v>2.1</v>
      </c>
      <c r="B9" s="30">
        <v>1.3</v>
      </c>
      <c r="C9" s="31">
        <v>0.61</v>
      </c>
      <c r="D9" s="31">
        <v>0.56999999999999995</v>
      </c>
      <c r="E9" s="31">
        <v>0.42</v>
      </c>
      <c r="F9" s="31">
        <v>0.37</v>
      </c>
      <c r="G9" s="27">
        <v>0.69</v>
      </c>
      <c r="H9" s="13">
        <f t="shared" si="24"/>
        <v>0.68928800700320958</v>
      </c>
      <c r="I9" s="27">
        <v>0.68928800700320958</v>
      </c>
      <c r="J9" s="13">
        <f t="shared" si="0"/>
        <v>0.37025720028194981</v>
      </c>
      <c r="K9" s="35">
        <v>1</v>
      </c>
      <c r="L9" s="36">
        <v>0.5</v>
      </c>
      <c r="M9" s="53">
        <v>1</v>
      </c>
      <c r="N9" s="35">
        <v>2</v>
      </c>
      <c r="O9" s="35">
        <v>0.6</v>
      </c>
      <c r="P9" s="55">
        <f t="shared" si="1"/>
        <v>3.3333333333333335</v>
      </c>
      <c r="Q9" s="8">
        <f t="shared" si="2"/>
        <v>1.4492753623188408</v>
      </c>
      <c r="R9" s="8">
        <f t="shared" si="3"/>
        <v>25.543478260869584</v>
      </c>
      <c r="S9" s="63">
        <v>1</v>
      </c>
      <c r="T9" s="8">
        <f t="shared" si="25"/>
        <v>17.625000000000011</v>
      </c>
      <c r="U9" s="8">
        <f t="shared" si="4"/>
        <v>2.1</v>
      </c>
      <c r="V9" s="8">
        <f t="shared" si="5"/>
        <v>10.751250000000006</v>
      </c>
      <c r="W9" s="8">
        <f t="shared" si="6"/>
        <v>2.7300000000000004</v>
      </c>
      <c r="X9" s="8">
        <f t="shared" si="7"/>
        <v>6.1282125000000027</v>
      </c>
      <c r="Y9" s="8">
        <f t="shared" si="8"/>
        <v>1.9765588938764429</v>
      </c>
      <c r="Z9" s="8">
        <f t="shared" si="9"/>
        <v>3.5989358623819445</v>
      </c>
      <c r="AA9" s="14">
        <f t="shared" si="10"/>
        <v>9.2558342561952855</v>
      </c>
      <c r="AB9" s="14">
        <f t="shared" si="11"/>
        <v>63.646876623251543</v>
      </c>
      <c r="AC9" s="9">
        <f t="shared" si="12"/>
        <v>0.57710570414699069</v>
      </c>
      <c r="AD9" s="9">
        <f t="shared" si="13"/>
        <v>5.3415947458894184</v>
      </c>
      <c r="AE9" s="9">
        <f t="shared" si="14"/>
        <v>1.9777639156537892</v>
      </c>
      <c r="AF9" s="18">
        <f t="shared" si="15"/>
        <v>3.9040868486630949</v>
      </c>
      <c r="AG9" s="18">
        <f t="shared" si="16"/>
        <v>2.0434782608695654</v>
      </c>
      <c r="AH9" s="18">
        <f t="shared" si="17"/>
        <v>1.8606085877935294</v>
      </c>
      <c r="AI9" s="18">
        <f t="shared" si="21"/>
        <v>2.6924951852932582</v>
      </c>
      <c r="AJ9" s="24">
        <f t="shared" si="22"/>
        <v>1.4100000000000001</v>
      </c>
      <c r="AK9" s="18">
        <f t="shared" si="23"/>
        <v>1.2824951852932582</v>
      </c>
      <c r="AL9" s="58">
        <f t="shared" si="18"/>
        <v>4.1803653405351486</v>
      </c>
      <c r="AM9" s="56">
        <f t="shared" si="19"/>
        <v>8.3607306810702955</v>
      </c>
      <c r="AN9" s="56">
        <f t="shared" si="20"/>
        <v>8.7254879553482425</v>
      </c>
      <c r="AQ9" s="46"/>
      <c r="AR9" s="10"/>
    </row>
    <row r="10" spans="1:44">
      <c r="A10" s="30">
        <v>2.1</v>
      </c>
      <c r="B10" s="30">
        <v>1.3</v>
      </c>
      <c r="C10" s="31">
        <v>0.61</v>
      </c>
      <c r="D10" s="31">
        <v>0.56999999999999995</v>
      </c>
      <c r="E10" s="31">
        <v>0.42</v>
      </c>
      <c r="F10" s="31">
        <v>0.37</v>
      </c>
      <c r="G10" s="27">
        <v>0.7</v>
      </c>
      <c r="H10" s="13">
        <f t="shared" si="24"/>
        <v>0.7022818791946307</v>
      </c>
      <c r="I10" s="27">
        <v>0.7022818791946307</v>
      </c>
      <c r="J10" s="13">
        <f t="shared" si="0"/>
        <v>0.36337295668538377</v>
      </c>
      <c r="K10" s="35">
        <v>1</v>
      </c>
      <c r="L10" s="36">
        <v>0.5</v>
      </c>
      <c r="M10" s="53">
        <v>1</v>
      </c>
      <c r="N10" s="35">
        <v>2</v>
      </c>
      <c r="O10" s="35">
        <v>0.6</v>
      </c>
      <c r="P10" s="55">
        <f t="shared" si="1"/>
        <v>3.3333333333333335</v>
      </c>
      <c r="Q10" s="8">
        <f t="shared" si="2"/>
        <v>1.4285714285714286</v>
      </c>
      <c r="R10" s="8">
        <f t="shared" si="3"/>
        <v>22.222222222222232</v>
      </c>
      <c r="S10" s="63">
        <v>1</v>
      </c>
      <c r="T10" s="8">
        <f t="shared" si="25"/>
        <v>15.555555555555562</v>
      </c>
      <c r="U10" s="8">
        <f t="shared" si="4"/>
        <v>2.1</v>
      </c>
      <c r="V10" s="8">
        <f t="shared" si="5"/>
        <v>9.4888888888888925</v>
      </c>
      <c r="W10" s="8">
        <f t="shared" si="6"/>
        <v>2.7300000000000004</v>
      </c>
      <c r="X10" s="8">
        <f t="shared" si="7"/>
        <v>5.4086666666666678</v>
      </c>
      <c r="Y10" s="8">
        <f t="shared" si="8"/>
        <v>1.9765588938764429</v>
      </c>
      <c r="Z10" s="8">
        <f t="shared" si="9"/>
        <v>3.1763657729454513</v>
      </c>
      <c r="AA10" s="14">
        <f t="shared" si="10"/>
        <v>9.2351303224478727</v>
      </c>
      <c r="AB10" s="14">
        <f t="shared" si="11"/>
        <v>55.851699106278808</v>
      </c>
      <c r="AC10" s="9">
        <f t="shared" si="12"/>
        <v>0.57429737426851424</v>
      </c>
      <c r="AD10" s="9">
        <f t="shared" si="13"/>
        <v>5.3037110952093505</v>
      </c>
      <c r="AE10" s="9">
        <f t="shared" si="14"/>
        <v>1.9272251820712967</v>
      </c>
      <c r="AF10" s="18">
        <f t="shared" si="15"/>
        <v>3.7873279816513761</v>
      </c>
      <c r="AG10" s="18">
        <f t="shared" si="16"/>
        <v>2.0000000000000004</v>
      </c>
      <c r="AH10" s="18">
        <f t="shared" si="17"/>
        <v>1.7873279816513756</v>
      </c>
      <c r="AI10" s="18">
        <f t="shared" si="21"/>
        <v>2.6552080536912746</v>
      </c>
      <c r="AJ10" s="24">
        <f t="shared" si="22"/>
        <v>1.4000000000000001</v>
      </c>
      <c r="AK10" s="18">
        <f t="shared" si="23"/>
        <v>1.2552080536912744</v>
      </c>
      <c r="AL10" s="58">
        <f t="shared" si="18"/>
        <v>4.7260889069772105</v>
      </c>
      <c r="AM10" s="56">
        <f t="shared" si="19"/>
        <v>9.452177813954421</v>
      </c>
      <c r="AN10" s="56">
        <f t="shared" si="20"/>
        <v>9.9210557281789118</v>
      </c>
      <c r="AQ10" s="46"/>
      <c r="AR10" s="10"/>
    </row>
    <row r="11" spans="1:44">
      <c r="A11" s="30">
        <v>2.1</v>
      </c>
      <c r="B11" s="30">
        <v>1.3</v>
      </c>
      <c r="C11" s="31">
        <v>0.61</v>
      </c>
      <c r="D11" s="31">
        <v>0.56999999999999995</v>
      </c>
      <c r="E11" s="31">
        <v>0.42</v>
      </c>
      <c r="F11" s="31">
        <v>0.37</v>
      </c>
      <c r="G11" s="27">
        <v>0.71</v>
      </c>
      <c r="H11" s="13">
        <f t="shared" si="24"/>
        <v>0.71490972681727927</v>
      </c>
      <c r="I11" s="27">
        <v>0.71490972681727927</v>
      </c>
      <c r="J11" s="13">
        <f t="shared" si="0"/>
        <v>0.35664364150720124</v>
      </c>
      <c r="K11" s="35">
        <v>1</v>
      </c>
      <c r="L11" s="36">
        <v>0.5</v>
      </c>
      <c r="M11" s="53">
        <v>1</v>
      </c>
      <c r="N11" s="35">
        <v>2</v>
      </c>
      <c r="O11" s="35">
        <v>0.6</v>
      </c>
      <c r="P11" s="55">
        <f t="shared" si="1"/>
        <v>3.3333333333333335</v>
      </c>
      <c r="Q11" s="8">
        <f t="shared" si="2"/>
        <v>1.4084507042253522</v>
      </c>
      <c r="R11" s="8">
        <f t="shared" si="3"/>
        <v>19.577464788732399</v>
      </c>
      <c r="S11" s="63">
        <v>1</v>
      </c>
      <c r="T11" s="8">
        <f t="shared" si="25"/>
        <v>13.900000000000004</v>
      </c>
      <c r="U11" s="8">
        <f t="shared" si="4"/>
        <v>2.1</v>
      </c>
      <c r="V11" s="8">
        <f t="shared" si="5"/>
        <v>8.4790000000000028</v>
      </c>
      <c r="W11" s="8">
        <f t="shared" si="6"/>
        <v>2.7300000000000004</v>
      </c>
      <c r="X11" s="8">
        <f t="shared" si="7"/>
        <v>4.8330300000000008</v>
      </c>
      <c r="Y11" s="8">
        <f t="shared" si="8"/>
        <v>1.9765588938764429</v>
      </c>
      <c r="Z11" s="8">
        <f t="shared" si="9"/>
        <v>2.8383097013962559</v>
      </c>
      <c r="AA11" s="14">
        <f t="shared" si="10"/>
        <v>9.2150095981017941</v>
      </c>
      <c r="AB11" s="14">
        <f t="shared" si="11"/>
        <v>49.627804490128661</v>
      </c>
      <c r="AC11" s="9">
        <f t="shared" si="12"/>
        <v>0.57144025608112159</v>
      </c>
      <c r="AD11" s="9">
        <f t="shared" si="13"/>
        <v>5.2658274445292825</v>
      </c>
      <c r="AE11" s="9">
        <f t="shared" si="14"/>
        <v>1.878023875365483</v>
      </c>
      <c r="AF11" s="18">
        <f t="shared" si="15"/>
        <v>3.6764104270527378</v>
      </c>
      <c r="AG11" s="18">
        <f t="shared" si="16"/>
        <v>1.9577464788732397</v>
      </c>
      <c r="AH11" s="18">
        <f t="shared" si="17"/>
        <v>1.7186639481794983</v>
      </c>
      <c r="AI11" s="18">
        <f t="shared" si="21"/>
        <v>2.6186895736837119</v>
      </c>
      <c r="AJ11" s="24">
        <f t="shared" si="22"/>
        <v>1.3900000000000001</v>
      </c>
      <c r="AK11" s="18">
        <f t="shared" si="23"/>
        <v>1.2286895736837118</v>
      </c>
      <c r="AL11" s="58">
        <f t="shared" si="18"/>
        <v>5.2765434817187682</v>
      </c>
      <c r="AM11" s="56">
        <f t="shared" si="19"/>
        <v>10.553086963437538</v>
      </c>
      <c r="AN11" s="56">
        <f t="shared" si="20"/>
        <v>11.140943702155587</v>
      </c>
      <c r="AQ11" s="46"/>
      <c r="AR11" s="10"/>
    </row>
    <row r="12" spans="1:44">
      <c r="A12" s="30">
        <v>2.1</v>
      </c>
      <c r="B12" s="30">
        <v>1.3</v>
      </c>
      <c r="C12" s="31">
        <v>0.61</v>
      </c>
      <c r="D12" s="31">
        <v>0.56999999999999995</v>
      </c>
      <c r="E12" s="31">
        <v>0.42</v>
      </c>
      <c r="F12" s="31">
        <v>0.37</v>
      </c>
      <c r="G12" s="27">
        <v>0.72</v>
      </c>
      <c r="H12" s="13">
        <f t="shared" si="24"/>
        <v>0.72718680089485443</v>
      </c>
      <c r="I12" s="27">
        <v>0.72718680089485443</v>
      </c>
      <c r="J12" s="13">
        <f t="shared" si="0"/>
        <v>0.35006616068162294</v>
      </c>
      <c r="K12" s="35">
        <v>1</v>
      </c>
      <c r="L12" s="36">
        <v>0.5</v>
      </c>
      <c r="M12" s="53">
        <v>1</v>
      </c>
      <c r="N12" s="35">
        <v>2</v>
      </c>
      <c r="O12" s="35">
        <v>0.6</v>
      </c>
      <c r="P12" s="55">
        <f t="shared" si="1"/>
        <v>3.3333333333333335</v>
      </c>
      <c r="Q12" s="8">
        <f t="shared" si="2"/>
        <v>1.3888888888888888</v>
      </c>
      <c r="R12" s="8">
        <f t="shared" si="3"/>
        <v>17.424242424242429</v>
      </c>
      <c r="S12" s="63">
        <v>1</v>
      </c>
      <c r="T12" s="8">
        <f t="shared" si="25"/>
        <v>12.545454545454549</v>
      </c>
      <c r="U12" s="8">
        <f t="shared" si="4"/>
        <v>2.1</v>
      </c>
      <c r="V12" s="8">
        <f t="shared" si="5"/>
        <v>7.6527272727272742</v>
      </c>
      <c r="W12" s="8">
        <f t="shared" si="6"/>
        <v>2.7300000000000004</v>
      </c>
      <c r="X12" s="8">
        <f t="shared" si="7"/>
        <v>4.3620545454545461</v>
      </c>
      <c r="Y12" s="8">
        <f t="shared" si="8"/>
        <v>1.9765588938764429</v>
      </c>
      <c r="Z12" s="8">
        <f t="shared" si="9"/>
        <v>2.5617183701287338</v>
      </c>
      <c r="AA12" s="14">
        <f t="shared" si="10"/>
        <v>9.1954477827653314</v>
      </c>
      <c r="AB12" s="14">
        <f t="shared" si="11"/>
        <v>44.54619715800753</v>
      </c>
      <c r="AC12" s="9">
        <f t="shared" si="12"/>
        <v>0.56853607538805739</v>
      </c>
      <c r="AD12" s="9">
        <f t="shared" si="13"/>
        <v>5.2279437938492155</v>
      </c>
      <c r="AE12" s="9">
        <f t="shared" si="14"/>
        <v>1.8301262121721129</v>
      </c>
      <c r="AF12" s="18">
        <f t="shared" si="15"/>
        <v>3.5708602200157409</v>
      </c>
      <c r="AG12" s="18">
        <f t="shared" si="16"/>
        <v>1.916666666666667</v>
      </c>
      <c r="AH12" s="18">
        <f t="shared" si="17"/>
        <v>1.6541935533490739</v>
      </c>
      <c r="AI12" s="18">
        <f t="shared" si="21"/>
        <v>2.5829077181208051</v>
      </c>
      <c r="AJ12" s="24">
        <f t="shared" si="22"/>
        <v>1.3800000000000001</v>
      </c>
      <c r="AK12" s="18">
        <f t="shared" si="23"/>
        <v>1.2029077181208048</v>
      </c>
      <c r="AL12" s="58">
        <f t="shared" si="18"/>
        <v>5.8316122217818487</v>
      </c>
      <c r="AM12" s="56">
        <f t="shared" si="19"/>
        <v>11.663224443563699</v>
      </c>
      <c r="AN12" s="56">
        <f t="shared" si="20"/>
        <v>12.385498699449425</v>
      </c>
      <c r="AQ12" s="46"/>
      <c r="AR12" s="10"/>
    </row>
    <row r="13" spans="1:44">
      <c r="A13" s="30">
        <v>2.1</v>
      </c>
      <c r="B13" s="30">
        <v>1.3</v>
      </c>
      <c r="C13" s="31">
        <v>0.61</v>
      </c>
      <c r="D13" s="31">
        <v>0.56999999999999995</v>
      </c>
      <c r="E13" s="31">
        <v>0.42</v>
      </c>
      <c r="F13" s="31">
        <v>0.37</v>
      </c>
      <c r="G13" s="27">
        <v>0.73</v>
      </c>
      <c r="H13" s="13">
        <f t="shared" si="24"/>
        <v>0.73912751677852351</v>
      </c>
      <c r="I13" s="27">
        <v>0.73912751677852351</v>
      </c>
      <c r="J13" s="13">
        <f t="shared" si="0"/>
        <v>0.34363740539809662</v>
      </c>
      <c r="K13" s="35">
        <v>1</v>
      </c>
      <c r="L13" s="36">
        <v>0.5</v>
      </c>
      <c r="M13" s="53">
        <v>1</v>
      </c>
      <c r="N13" s="35">
        <v>2</v>
      </c>
      <c r="O13" s="35">
        <v>0.6</v>
      </c>
      <c r="P13" s="55">
        <f t="shared" si="1"/>
        <v>3.3333333333333335</v>
      </c>
      <c r="Q13" s="8">
        <f t="shared" si="2"/>
        <v>1.3698630136986301</v>
      </c>
      <c r="R13" s="8">
        <f t="shared" si="3"/>
        <v>15.639269406392696</v>
      </c>
      <c r="S13" s="63">
        <v>1</v>
      </c>
      <c r="T13" s="8">
        <f t="shared" si="25"/>
        <v>11.416666666666668</v>
      </c>
      <c r="U13" s="8">
        <f t="shared" si="4"/>
        <v>2.1</v>
      </c>
      <c r="V13" s="8">
        <f t="shared" si="5"/>
        <v>6.9641666666666673</v>
      </c>
      <c r="W13" s="8">
        <f t="shared" si="6"/>
        <v>2.7300000000000004</v>
      </c>
      <c r="X13" s="8">
        <f t="shared" si="7"/>
        <v>3.9695749999999999</v>
      </c>
      <c r="Y13" s="8">
        <f t="shared" si="8"/>
        <v>1.9765588938764429</v>
      </c>
      <c r="Z13" s="8">
        <f t="shared" si="9"/>
        <v>2.3312255940724635</v>
      </c>
      <c r="AA13" s="14">
        <f t="shared" si="10"/>
        <v>9.1764219075750724</v>
      </c>
      <c r="AB13" s="14">
        <f t="shared" si="11"/>
        <v>40.320903333798491</v>
      </c>
      <c r="AC13" s="9">
        <f t="shared" si="12"/>
        <v>0.56558647754467228</v>
      </c>
      <c r="AD13" s="9">
        <f t="shared" si="13"/>
        <v>5.1900601431691475</v>
      </c>
      <c r="AE13" s="9">
        <f t="shared" si="14"/>
        <v>1.7834988014587196</v>
      </c>
      <c r="AF13" s="18">
        <f t="shared" si="15"/>
        <v>3.4702563222293961</v>
      </c>
      <c r="AG13" s="18">
        <f t="shared" si="16"/>
        <v>1.8767123287671235</v>
      </c>
      <c r="AH13" s="18">
        <f t="shared" si="17"/>
        <v>1.5935439934622726</v>
      </c>
      <c r="AI13" s="18">
        <f t="shared" si="21"/>
        <v>2.5478322147651014</v>
      </c>
      <c r="AJ13" s="24">
        <f t="shared" si="22"/>
        <v>1.37</v>
      </c>
      <c r="AK13" s="18">
        <f t="shared" si="23"/>
        <v>1.1778322147651012</v>
      </c>
      <c r="AL13" s="58">
        <f t="shared" si="18"/>
        <v>6.3911813234989641</v>
      </c>
      <c r="AM13" s="56">
        <f t="shared" si="19"/>
        <v>12.782362646997928</v>
      </c>
      <c r="AN13" s="56">
        <f t="shared" si="20"/>
        <v>13.655083813387265</v>
      </c>
      <c r="AQ13" s="46"/>
      <c r="AR13" s="10"/>
    </row>
    <row r="14" spans="1:44">
      <c r="A14" s="30">
        <v>2.1</v>
      </c>
      <c r="B14" s="30">
        <v>1.3</v>
      </c>
      <c r="C14" s="31">
        <v>0.61</v>
      </c>
      <c r="D14" s="31">
        <v>0.56999999999999995</v>
      </c>
      <c r="E14" s="31">
        <v>0.42</v>
      </c>
      <c r="F14" s="31">
        <v>0.37</v>
      </c>
      <c r="G14" s="27">
        <v>0.74</v>
      </c>
      <c r="H14" s="13">
        <f t="shared" si="24"/>
        <v>0.75074551061128236</v>
      </c>
      <c r="I14" s="27">
        <v>0.75074551061128236</v>
      </c>
      <c r="J14" s="13">
        <f t="shared" si="0"/>
        <v>0.33735426135784358</v>
      </c>
      <c r="K14" s="35">
        <v>1</v>
      </c>
      <c r="L14" s="36">
        <v>0.5</v>
      </c>
      <c r="M14" s="53">
        <v>1</v>
      </c>
      <c r="N14" s="35">
        <v>2</v>
      </c>
      <c r="O14" s="35">
        <v>0.6</v>
      </c>
      <c r="P14" s="55">
        <f t="shared" si="1"/>
        <v>3.3333333333333335</v>
      </c>
      <c r="Q14" s="8">
        <f t="shared" si="2"/>
        <v>1.3513513513513513</v>
      </c>
      <c r="R14" s="8">
        <f t="shared" si="3"/>
        <v>14.137214137214137</v>
      </c>
      <c r="S14" s="63">
        <v>1</v>
      </c>
      <c r="T14" s="8">
        <f t="shared" si="25"/>
        <v>10.461538461538462</v>
      </c>
      <c r="U14" s="8">
        <f t="shared" si="4"/>
        <v>2.1</v>
      </c>
      <c r="V14" s="8">
        <f t="shared" si="5"/>
        <v>6.3815384615384616</v>
      </c>
      <c r="W14" s="8">
        <f t="shared" si="6"/>
        <v>2.7300000000000004</v>
      </c>
      <c r="X14" s="8">
        <f t="shared" si="7"/>
        <v>3.6374769230769228</v>
      </c>
      <c r="Y14" s="8">
        <f t="shared" si="8"/>
        <v>1.9765588938764429</v>
      </c>
      <c r="Z14" s="8">
        <f t="shared" si="9"/>
        <v>2.1361932451017749</v>
      </c>
      <c r="AA14" s="14">
        <f t="shared" si="10"/>
        <v>9.1579102452277947</v>
      </c>
      <c r="AB14" s="14">
        <f t="shared" si="11"/>
        <v>36.753961228469755</v>
      </c>
      <c r="AC14" s="9">
        <f t="shared" si="12"/>
        <v>0.5625930320919984</v>
      </c>
      <c r="AD14" s="9">
        <f t="shared" si="13"/>
        <v>5.1521764924890814</v>
      </c>
      <c r="AE14" s="9">
        <f t="shared" si="14"/>
        <v>1.7381086950088993</v>
      </c>
      <c r="AF14" s="18">
        <f t="shared" si="15"/>
        <v>3.3742232193196955</v>
      </c>
      <c r="AG14" s="18">
        <f t="shared" si="16"/>
        <v>1.8378378378378379</v>
      </c>
      <c r="AH14" s="18">
        <f t="shared" si="17"/>
        <v>1.5363853814818573</v>
      </c>
      <c r="AI14" s="18">
        <f t="shared" si="21"/>
        <v>2.513434427716307</v>
      </c>
      <c r="AJ14" s="24">
        <f t="shared" si="22"/>
        <v>1.36</v>
      </c>
      <c r="AK14" s="18">
        <f t="shared" si="23"/>
        <v>1.1534344277163069</v>
      </c>
      <c r="AL14" s="58">
        <f t="shared" si="18"/>
        <v>6.9551399265684699</v>
      </c>
      <c r="AM14" s="56">
        <f t="shared" si="19"/>
        <v>13.91027985313694</v>
      </c>
      <c r="AN14" s="56">
        <f t="shared" si="20"/>
        <v>14.950078749281657</v>
      </c>
      <c r="AQ14" s="46"/>
      <c r="AR14" s="10"/>
    </row>
    <row r="15" spans="1:44">
      <c r="A15" s="30">
        <v>2.1</v>
      </c>
      <c r="B15" s="30">
        <v>1.3</v>
      </c>
      <c r="C15" s="31">
        <v>0.61</v>
      </c>
      <c r="D15" s="31">
        <v>0.56999999999999995</v>
      </c>
      <c r="E15" s="31">
        <v>0.42</v>
      </c>
      <c r="F15" s="31">
        <v>0.37</v>
      </c>
      <c r="G15" s="27">
        <v>0.75</v>
      </c>
      <c r="H15" s="13">
        <f t="shared" si="24"/>
        <v>0.76205369127516764</v>
      </c>
      <c r="I15" s="27">
        <v>0.76205369127516764</v>
      </c>
      <c r="J15" s="13">
        <f t="shared" si="0"/>
        <v>0.33121361707496277</v>
      </c>
      <c r="K15" s="35">
        <v>1</v>
      </c>
      <c r="L15" s="36">
        <v>0.5</v>
      </c>
      <c r="M15" s="53">
        <v>1</v>
      </c>
      <c r="N15" s="35">
        <v>2</v>
      </c>
      <c r="O15" s="35">
        <v>0.6</v>
      </c>
      <c r="P15" s="55">
        <f t="shared" si="1"/>
        <v>3.3333333333333335</v>
      </c>
      <c r="Q15" s="8">
        <f t="shared" si="2"/>
        <v>1.3333333333333333</v>
      </c>
      <c r="R15" s="8">
        <f t="shared" si="3"/>
        <v>12.857142857142856</v>
      </c>
      <c r="S15" s="63">
        <v>1</v>
      </c>
      <c r="T15" s="8">
        <f t="shared" si="25"/>
        <v>9.6428571428571423</v>
      </c>
      <c r="U15" s="8">
        <f t="shared" si="4"/>
        <v>2.1</v>
      </c>
      <c r="V15" s="8">
        <f t="shared" si="5"/>
        <v>5.8821428571428571</v>
      </c>
      <c r="W15" s="8">
        <f t="shared" si="6"/>
        <v>2.7300000000000004</v>
      </c>
      <c r="X15" s="8">
        <f t="shared" si="7"/>
        <v>3.3528214285714282</v>
      </c>
      <c r="Y15" s="8">
        <f t="shared" si="8"/>
        <v>1.9765588938764429</v>
      </c>
      <c r="Z15" s="8">
        <f t="shared" si="9"/>
        <v>1.9690226602697556</v>
      </c>
      <c r="AA15" s="14">
        <f t="shared" si="10"/>
        <v>9.1398922272097778</v>
      </c>
      <c r="AB15" s="14">
        <f t="shared" si="11"/>
        <v>33.703986945984042</v>
      </c>
      <c r="AC15" s="9">
        <f t="shared" si="12"/>
        <v>0.55955723707371374</v>
      </c>
      <c r="AD15" s="9">
        <f t="shared" si="13"/>
        <v>5.1142928418090152</v>
      </c>
      <c r="AE15" s="9">
        <f t="shared" si="14"/>
        <v>1.6939234309161544</v>
      </c>
      <c r="AF15" s="18">
        <f t="shared" si="15"/>
        <v>3.2824247441565531</v>
      </c>
      <c r="AG15" s="18">
        <f t="shared" si="16"/>
        <v>1.8</v>
      </c>
      <c r="AH15" s="18">
        <f t="shared" si="17"/>
        <v>1.482424744156553</v>
      </c>
      <c r="AI15" s="18">
        <f t="shared" si="21"/>
        <v>2.479687248322147</v>
      </c>
      <c r="AJ15" s="24">
        <f t="shared" si="22"/>
        <v>1.35</v>
      </c>
      <c r="AK15" s="18">
        <f t="shared" si="23"/>
        <v>1.1296872483221472</v>
      </c>
      <c r="AL15" s="58">
        <f t="shared" si="18"/>
        <v>7.5233800217119366</v>
      </c>
      <c r="AM15" s="56">
        <f t="shared" si="19"/>
        <v>15.046760043423873</v>
      </c>
      <c r="AN15" s="56">
        <f t="shared" si="20"/>
        <v>16.270880193238675</v>
      </c>
      <c r="AQ15" s="46"/>
      <c r="AR15" s="10"/>
    </row>
    <row r="16" spans="1:44">
      <c r="A16" s="30">
        <v>2.1</v>
      </c>
      <c r="B16" s="30">
        <v>1.3</v>
      </c>
      <c r="C16" s="31">
        <v>0.61</v>
      </c>
      <c r="D16" s="31">
        <v>0.56999999999999995</v>
      </c>
      <c r="E16" s="31">
        <v>0.42</v>
      </c>
      <c r="F16" s="31">
        <v>0.37</v>
      </c>
      <c r="G16" s="27">
        <v>0.76</v>
      </c>
      <c r="H16" s="13">
        <f t="shared" si="24"/>
        <v>0.77306428823737183</v>
      </c>
      <c r="I16" s="27">
        <v>0.77306428823737183</v>
      </c>
      <c r="J16" s="13">
        <f t="shared" si="0"/>
        <v>0.32521237129537472</v>
      </c>
      <c r="K16" s="35">
        <v>1</v>
      </c>
      <c r="L16" s="36">
        <v>0.5</v>
      </c>
      <c r="M16" s="53">
        <v>1</v>
      </c>
      <c r="N16" s="35">
        <v>2</v>
      </c>
      <c r="O16" s="35">
        <v>0.6</v>
      </c>
      <c r="P16" s="55">
        <f t="shared" si="1"/>
        <v>3.3333333333333335</v>
      </c>
      <c r="Q16" s="8">
        <f t="shared" si="2"/>
        <v>1.3157894736842106</v>
      </c>
      <c r="R16" s="8">
        <f t="shared" si="3"/>
        <v>11.754385964912279</v>
      </c>
      <c r="S16" s="63">
        <v>1</v>
      </c>
      <c r="T16" s="8">
        <f t="shared" si="25"/>
        <v>8.9333333333333318</v>
      </c>
      <c r="U16" s="8">
        <f t="shared" si="4"/>
        <v>2.1</v>
      </c>
      <c r="V16" s="8">
        <f t="shared" si="5"/>
        <v>5.4493333333333327</v>
      </c>
      <c r="W16" s="8">
        <f t="shared" si="6"/>
        <v>2.7300000000000004</v>
      </c>
      <c r="X16" s="8">
        <f t="shared" si="7"/>
        <v>3.1061199999999993</v>
      </c>
      <c r="Y16" s="8">
        <f t="shared" si="8"/>
        <v>1.9765588938764429</v>
      </c>
      <c r="Z16" s="8">
        <f t="shared" si="9"/>
        <v>1.8241414867486725</v>
      </c>
      <c r="AA16" s="14">
        <f t="shared" si="10"/>
        <v>9.1223483675606545</v>
      </c>
      <c r="AB16" s="14">
        <f t="shared" si="11"/>
        <v>31.067314118327616</v>
      </c>
      <c r="AC16" s="9">
        <f t="shared" si="12"/>
        <v>0.55648052306145335</v>
      </c>
      <c r="AD16" s="9">
        <f t="shared" si="13"/>
        <v>5.0764091911289482</v>
      </c>
      <c r="AE16" s="9">
        <f t="shared" si="14"/>
        <v>1.6509110707126804</v>
      </c>
      <c r="AF16" s="18">
        <f t="shared" si="15"/>
        <v>3.1945588940308927</v>
      </c>
      <c r="AG16" s="18">
        <f t="shared" si="16"/>
        <v>1.7631578947368418</v>
      </c>
      <c r="AH16" s="18">
        <f t="shared" si="17"/>
        <v>1.4314009992940511</v>
      </c>
      <c r="AI16" s="18">
        <f t="shared" si="21"/>
        <v>2.446564994701518</v>
      </c>
      <c r="AJ16" s="24">
        <f t="shared" si="22"/>
        <v>1.3399999999999999</v>
      </c>
      <c r="AK16" s="18">
        <f t="shared" si="23"/>
        <v>1.1065649947015184</v>
      </c>
      <c r="AL16" s="58">
        <f t="shared" si="18"/>
        <v>8.0957963617767543</v>
      </c>
      <c r="AM16" s="56">
        <f t="shared" si="19"/>
        <v>16.191592723553509</v>
      </c>
      <c r="AN16" s="56">
        <f t="shared" si="20"/>
        <v>17.617902209664948</v>
      </c>
      <c r="AQ16" s="46"/>
      <c r="AR16" s="10"/>
    </row>
    <row r="17" spans="1:44">
      <c r="A17" s="30">
        <v>2.1</v>
      </c>
      <c r="B17" s="30">
        <v>1.3</v>
      </c>
      <c r="C17" s="31">
        <v>0.61</v>
      </c>
      <c r="D17" s="31">
        <v>0.56999999999999995</v>
      </c>
      <c r="E17" s="31">
        <v>0.42</v>
      </c>
      <c r="F17" s="31">
        <v>0.37</v>
      </c>
      <c r="G17" s="27">
        <v>0.77</v>
      </c>
      <c r="H17" s="13">
        <f t="shared" si="24"/>
        <v>0.78378889566809018</v>
      </c>
      <c r="I17" s="27">
        <v>0.78378889566809018</v>
      </c>
      <c r="J17" s="13">
        <f t="shared" si="0"/>
        <v>0.31934743960279105</v>
      </c>
      <c r="K17" s="35">
        <v>1</v>
      </c>
      <c r="L17" s="36">
        <v>0.5</v>
      </c>
      <c r="M17" s="53">
        <v>1</v>
      </c>
      <c r="N17" s="35">
        <v>2</v>
      </c>
      <c r="O17" s="35">
        <v>0.6</v>
      </c>
      <c r="P17" s="55">
        <f t="shared" si="1"/>
        <v>3.3333333333333335</v>
      </c>
      <c r="Q17" s="8">
        <f t="shared" si="2"/>
        <v>1.2987012987012987</v>
      </c>
      <c r="R17" s="8">
        <f t="shared" si="3"/>
        <v>10.795454545454543</v>
      </c>
      <c r="S17" s="63">
        <v>1</v>
      </c>
      <c r="T17" s="8">
        <f t="shared" si="25"/>
        <v>8.3124999999999982</v>
      </c>
      <c r="U17" s="8">
        <f t="shared" si="4"/>
        <v>2.1</v>
      </c>
      <c r="V17" s="8">
        <f t="shared" si="5"/>
        <v>5.0706249999999988</v>
      </c>
      <c r="W17" s="8">
        <f t="shared" si="6"/>
        <v>2.7300000000000004</v>
      </c>
      <c r="X17" s="8">
        <f t="shared" si="7"/>
        <v>2.8902562499999993</v>
      </c>
      <c r="Y17" s="8">
        <f t="shared" si="8"/>
        <v>1.9765588938764429</v>
      </c>
      <c r="Z17" s="8">
        <f t="shared" si="9"/>
        <v>1.6973704599177246</v>
      </c>
      <c r="AA17" s="14">
        <f t="shared" si="10"/>
        <v>9.1052601925777417</v>
      </c>
      <c r="AB17" s="14">
        <f t="shared" si="11"/>
        <v>28.766206255372264</v>
      </c>
      <c r="AC17" s="9">
        <f t="shared" si="12"/>
        <v>0.55336425691119662</v>
      </c>
      <c r="AD17" s="9">
        <f t="shared" si="13"/>
        <v>5.0385255404488811</v>
      </c>
      <c r="AE17" s="9">
        <f t="shared" si="14"/>
        <v>1.6090402307156193</v>
      </c>
      <c r="AF17" s="18">
        <f t="shared" si="15"/>
        <v>3.1103534586895547</v>
      </c>
      <c r="AG17" s="18">
        <f t="shared" si="16"/>
        <v>1.7272727272727273</v>
      </c>
      <c r="AH17" s="18">
        <f t="shared" si="17"/>
        <v>1.3830807314168276</v>
      </c>
      <c r="AI17" s="18">
        <f t="shared" si="21"/>
        <v>2.4140433190970096</v>
      </c>
      <c r="AJ17" s="24">
        <f t="shared" si="22"/>
        <v>1.33</v>
      </c>
      <c r="AK17" s="18">
        <f t="shared" si="23"/>
        <v>1.0840433190970098</v>
      </c>
      <c r="AL17" s="58">
        <f t="shared" si="18"/>
        <v>8.6722863761350322</v>
      </c>
      <c r="AM17" s="56">
        <f t="shared" si="19"/>
        <v>17.344572752270064</v>
      </c>
      <c r="AN17" s="56">
        <f t="shared" si="20"/>
        <v>18.991576668287173</v>
      </c>
      <c r="AQ17" s="46"/>
      <c r="AR17" s="10"/>
    </row>
    <row r="18" spans="1:44">
      <c r="A18" s="30">
        <v>2.1</v>
      </c>
      <c r="B18" s="30">
        <v>1.3</v>
      </c>
      <c r="C18" s="31">
        <v>0.61</v>
      </c>
      <c r="D18" s="31">
        <v>0.56999999999999995</v>
      </c>
      <c r="E18" s="31">
        <v>0.42</v>
      </c>
      <c r="F18" s="31">
        <v>0.37</v>
      </c>
      <c r="G18" s="27">
        <v>0.78</v>
      </c>
      <c r="H18" s="13">
        <f t="shared" si="24"/>
        <v>0.79423851316468774</v>
      </c>
      <c r="I18" s="27">
        <v>0.79423851316468774</v>
      </c>
      <c r="J18" s="13">
        <f t="shared" si="0"/>
        <v>0.31361576027682642</v>
      </c>
      <c r="K18" s="35">
        <v>1</v>
      </c>
      <c r="L18" s="36">
        <v>0.5</v>
      </c>
      <c r="M18" s="53">
        <v>1</v>
      </c>
      <c r="N18" s="35">
        <v>2</v>
      </c>
      <c r="O18" s="35">
        <v>0.6</v>
      </c>
      <c r="P18" s="55">
        <f t="shared" si="1"/>
        <v>3.3333333333333335</v>
      </c>
      <c r="Q18" s="8">
        <f t="shared" si="2"/>
        <v>1.2820512820512819</v>
      </c>
      <c r="R18" s="8">
        <f t="shared" si="3"/>
        <v>9.9547511312217161</v>
      </c>
      <c r="S18" s="63">
        <v>1</v>
      </c>
      <c r="T18" s="8">
        <f t="shared" si="25"/>
        <v>7.7647058823529393</v>
      </c>
      <c r="U18" s="8">
        <f t="shared" si="4"/>
        <v>2.1</v>
      </c>
      <c r="V18" s="8">
        <f t="shared" si="5"/>
        <v>4.7364705882352931</v>
      </c>
      <c r="W18" s="8">
        <f t="shared" si="6"/>
        <v>2.7300000000000004</v>
      </c>
      <c r="X18" s="8">
        <f t="shared" si="7"/>
        <v>2.6997882352941169</v>
      </c>
      <c r="Y18" s="8">
        <f t="shared" si="8"/>
        <v>1.9765588938764429</v>
      </c>
      <c r="Z18" s="8">
        <f t="shared" si="9"/>
        <v>1.5855136715374767</v>
      </c>
      <c r="AA18" s="14">
        <f t="shared" si="10"/>
        <v>9.0886101759277267</v>
      </c>
      <c r="AB18" s="14">
        <f t="shared" si="11"/>
        <v>26.741229508641542</v>
      </c>
      <c r="AC18" s="9">
        <f t="shared" si="12"/>
        <v>0.5502097452714626</v>
      </c>
      <c r="AD18" s="9">
        <f t="shared" si="13"/>
        <v>5.0006418897688176</v>
      </c>
      <c r="AE18" s="9">
        <f t="shared" si="14"/>
        <v>1.5682801081319937</v>
      </c>
      <c r="AF18" s="18">
        <f t="shared" si="15"/>
        <v>3.0295623138723946</v>
      </c>
      <c r="AG18" s="18">
        <f t="shared" si="16"/>
        <v>1.6923076923076923</v>
      </c>
      <c r="AH18" s="18">
        <f t="shared" si="17"/>
        <v>1.3372546215647023</v>
      </c>
      <c r="AI18" s="18">
        <f t="shared" si="21"/>
        <v>2.3820991223541563</v>
      </c>
      <c r="AJ18" s="24">
        <f t="shared" si="22"/>
        <v>1.32</v>
      </c>
      <c r="AK18" s="18">
        <f t="shared" si="23"/>
        <v>1.0620991223541563</v>
      </c>
      <c r="AL18" s="58">
        <f t="shared" si="18"/>
        <v>9.2527500882370948</v>
      </c>
      <c r="AM18" s="56">
        <f t="shared" si="19"/>
        <v>18.505500176474193</v>
      </c>
      <c r="AN18" s="56">
        <f t="shared" si="20"/>
        <v>20.392353701591851</v>
      </c>
      <c r="AQ18" s="46"/>
      <c r="AR18" s="10"/>
    </row>
    <row r="19" spans="1:44">
      <c r="A19" s="30">
        <v>2.1</v>
      </c>
      <c r="B19" s="30">
        <v>1.3</v>
      </c>
      <c r="C19" s="31">
        <v>0.61</v>
      </c>
      <c r="D19" s="31">
        <v>0.56999999999999995</v>
      </c>
      <c r="E19" s="31">
        <v>0.42</v>
      </c>
      <c r="F19" s="31">
        <v>0.37</v>
      </c>
      <c r="G19" s="27">
        <v>0.79</v>
      </c>
      <c r="H19" s="13">
        <f t="shared" si="24"/>
        <v>0.80442358338288988</v>
      </c>
      <c r="I19" s="27">
        <v>0.80442358338288988</v>
      </c>
      <c r="J19" s="13">
        <f t="shared" si="0"/>
        <v>0.30801429946438186</v>
      </c>
      <c r="K19" s="35">
        <v>1</v>
      </c>
      <c r="L19" s="36">
        <v>0.5</v>
      </c>
      <c r="M19" s="53">
        <v>1</v>
      </c>
      <c r="N19" s="35">
        <v>2</v>
      </c>
      <c r="O19" s="35">
        <v>0.6</v>
      </c>
      <c r="P19" s="55">
        <v>3.33</v>
      </c>
      <c r="Q19" s="8">
        <f t="shared" si="2"/>
        <v>1.2658227848101264</v>
      </c>
      <c r="R19" s="8">
        <f t="shared" si="3"/>
        <v>9.2123769338959178</v>
      </c>
      <c r="S19" s="63">
        <v>1</v>
      </c>
      <c r="T19" s="8">
        <f t="shared" si="25"/>
        <v>7.2777777777777759</v>
      </c>
      <c r="U19" s="8">
        <f t="shared" si="4"/>
        <v>2.1</v>
      </c>
      <c r="V19" s="8">
        <f t="shared" si="5"/>
        <v>4.439444444444443</v>
      </c>
      <c r="W19" s="8">
        <f t="shared" si="6"/>
        <v>2.7300000000000004</v>
      </c>
      <c r="X19" s="8">
        <f t="shared" si="7"/>
        <v>2.5304833333333323</v>
      </c>
      <c r="Y19" s="8">
        <f t="shared" si="8"/>
        <v>1.9765588938764429</v>
      </c>
      <c r="Z19" s="8">
        <f t="shared" si="9"/>
        <v>1.4860854151994776</v>
      </c>
      <c r="AA19" s="14">
        <f t="shared" si="10"/>
        <v>9.0723816786865683</v>
      </c>
      <c r="AB19" s="14">
        <f t="shared" si="11"/>
        <v>24.946167904650949</v>
      </c>
      <c r="AC19" s="9">
        <f t="shared" si="12"/>
        <v>0.54701823786223436</v>
      </c>
      <c r="AD19" s="9">
        <f t="shared" si="13"/>
        <v>4.9627582390887461</v>
      </c>
      <c r="AE19" s="9">
        <f t="shared" si="14"/>
        <v>1.5286005024240095</v>
      </c>
      <c r="AF19" s="18">
        <f t="shared" si="15"/>
        <v>2.9519622641403482</v>
      </c>
      <c r="AG19" s="18">
        <f t="shared" si="16"/>
        <v>1.6582278481012658</v>
      </c>
      <c r="AH19" s="18">
        <f t="shared" si="17"/>
        <v>1.2937344160390825</v>
      </c>
      <c r="AI19" s="18">
        <f t="shared" si="21"/>
        <v>2.3507104748959291</v>
      </c>
      <c r="AJ19" s="24">
        <f t="shared" si="22"/>
        <v>1.31</v>
      </c>
      <c r="AK19" s="18">
        <f t="shared" si="23"/>
        <v>1.0407104748959293</v>
      </c>
      <c r="AL19" s="58">
        <f t="shared" si="18"/>
        <v>9.8459674469490643</v>
      </c>
      <c r="AM19" s="56">
        <f t="shared" si="19"/>
        <v>19.691934893898129</v>
      </c>
      <c r="AN19" s="56">
        <f t="shared" si="20"/>
        <v>21.842544738429151</v>
      </c>
      <c r="AQ19" s="46"/>
      <c r="AR19" s="10"/>
    </row>
    <row r="20" spans="1:44" s="6" customFormat="1">
      <c r="A20" s="32">
        <v>2.1</v>
      </c>
      <c r="B20" s="32">
        <v>1.3</v>
      </c>
      <c r="C20" s="28">
        <v>0.61</v>
      </c>
      <c r="D20" s="28">
        <v>0.56999999999999995</v>
      </c>
      <c r="E20" s="28">
        <v>0.42</v>
      </c>
      <c r="F20" s="28">
        <v>0.37</v>
      </c>
      <c r="G20" s="28">
        <v>0.8</v>
      </c>
      <c r="H20" s="20">
        <f t="shared" si="24"/>
        <v>0.81435402684563774</v>
      </c>
      <c r="I20" s="28">
        <v>0.81435402684563774</v>
      </c>
      <c r="J20" s="20">
        <f t="shared" si="0"/>
        <v>0.30254005572153297</v>
      </c>
      <c r="K20" s="28">
        <v>1</v>
      </c>
      <c r="L20" s="23">
        <v>0.5</v>
      </c>
      <c r="M20" s="28">
        <v>1</v>
      </c>
      <c r="N20" s="28">
        <v>2</v>
      </c>
      <c r="O20" s="28">
        <v>0.6</v>
      </c>
      <c r="P20" s="25">
        <v>3.33</v>
      </c>
      <c r="Q20" s="20">
        <f t="shared" si="2"/>
        <v>1.25</v>
      </c>
      <c r="R20" s="20">
        <f t="shared" si="3"/>
        <v>8.5526315789473664</v>
      </c>
      <c r="S20" s="64">
        <v>1</v>
      </c>
      <c r="T20" s="20">
        <f t="shared" si="25"/>
        <v>6.8421052631578929</v>
      </c>
      <c r="U20" s="20">
        <f t="shared" si="4"/>
        <v>2.1</v>
      </c>
      <c r="V20" s="20">
        <f t="shared" si="5"/>
        <v>4.1736842105263143</v>
      </c>
      <c r="W20" s="20">
        <f t="shared" si="6"/>
        <v>2.7300000000000004</v>
      </c>
      <c r="X20" s="20">
        <f t="shared" si="7"/>
        <v>2.3789999999999991</v>
      </c>
      <c r="Y20" s="20">
        <f t="shared" si="8"/>
        <v>1.9765588938764429</v>
      </c>
      <c r="Z20" s="20">
        <f t="shared" si="9"/>
        <v>1.3971232911075844</v>
      </c>
      <c r="AA20" s="20">
        <f t="shared" si="10"/>
        <v>9.0565588938764421</v>
      </c>
      <c r="AB20" s="20">
        <f t="shared" si="11"/>
        <v>23.344544343739155</v>
      </c>
      <c r="AC20" s="20">
        <f t="shared" si="12"/>
        <v>0.54379093054190986</v>
      </c>
      <c r="AD20" s="20">
        <f t="shared" si="13"/>
        <v>4.92487458840868</v>
      </c>
      <c r="AE20" s="21">
        <f t="shared" si="14"/>
        <v>1.4899718323987239</v>
      </c>
      <c r="AF20" s="20">
        <f t="shared" si="15"/>
        <v>2.8773503415026118</v>
      </c>
      <c r="AG20" s="20">
        <f t="shared" si="16"/>
        <v>1.625</v>
      </c>
      <c r="AH20" s="20">
        <f t="shared" si="17"/>
        <v>1.2523503415026118</v>
      </c>
      <c r="AI20" s="20">
        <f>T20*(G20-C20)+V20*(I20-D20)</f>
        <v>2.3198565436241614</v>
      </c>
      <c r="AJ20" s="25">
        <f t="shared" si="22"/>
        <v>1.3</v>
      </c>
      <c r="AK20" s="20">
        <f t="shared" si="23"/>
        <v>1.0198565436241616</v>
      </c>
      <c r="AL20" s="57">
        <f t="shared" si="18"/>
        <v>10.434557929424471</v>
      </c>
      <c r="AM20" s="57">
        <f t="shared" si="19"/>
        <v>20.869115858848943</v>
      </c>
      <c r="AN20" s="57">
        <f t="shared" si="20"/>
        <v>23.300410712431425</v>
      </c>
      <c r="AQ20" s="51"/>
      <c r="AR20" s="20"/>
    </row>
    <row r="21" spans="1:44">
      <c r="A21" s="30">
        <v>2.1</v>
      </c>
      <c r="B21" s="30">
        <v>1.3</v>
      </c>
      <c r="C21" s="31">
        <v>0.61</v>
      </c>
      <c r="D21" s="31">
        <v>0.56999999999999995</v>
      </c>
      <c r="E21" s="31">
        <v>0.42</v>
      </c>
      <c r="F21" s="31">
        <v>0.37</v>
      </c>
      <c r="G21" s="27">
        <v>0.81</v>
      </c>
      <c r="H21" s="13">
        <f t="shared" si="24"/>
        <v>0.82403927417350231</v>
      </c>
      <c r="I21" s="27">
        <v>0.82403927417350231</v>
      </c>
      <c r="J21" s="13">
        <f t="shared" si="0"/>
        <v>0.29719006397939368</v>
      </c>
      <c r="K21" s="35">
        <v>1</v>
      </c>
      <c r="L21" s="36">
        <v>0.5</v>
      </c>
      <c r="M21" s="53">
        <v>1</v>
      </c>
      <c r="N21" s="35">
        <v>2</v>
      </c>
      <c r="O21" s="35">
        <v>0.6</v>
      </c>
      <c r="P21" s="55">
        <f t="shared" ref="P21:P35" si="26">N21/O21</f>
        <v>3.3333333333333335</v>
      </c>
      <c r="Q21" s="8">
        <f t="shared" si="2"/>
        <v>1.2345679012345678</v>
      </c>
      <c r="R21" s="8">
        <f t="shared" si="3"/>
        <v>7.9629629629629601</v>
      </c>
      <c r="S21" s="63">
        <v>1</v>
      </c>
      <c r="T21" s="8">
        <f t="shared" si="25"/>
        <v>6.4499999999999984</v>
      </c>
      <c r="U21" s="8">
        <f t="shared" si="4"/>
        <v>2.1</v>
      </c>
      <c r="V21" s="8">
        <f t="shared" si="5"/>
        <v>3.934499999999999</v>
      </c>
      <c r="W21" s="8">
        <f t="shared" si="6"/>
        <v>2.7300000000000004</v>
      </c>
      <c r="X21" s="8">
        <f t="shared" si="7"/>
        <v>2.2426649999999992</v>
      </c>
      <c r="Y21" s="8">
        <f t="shared" si="8"/>
        <v>1.9765588938764429</v>
      </c>
      <c r="Z21" s="8">
        <f t="shared" si="9"/>
        <v>1.3170573794248808</v>
      </c>
      <c r="AA21" s="14">
        <f t="shared" si="10"/>
        <v>9.0411267951110119</v>
      </c>
      <c r="AB21" s="14">
        <f t="shared" si="11"/>
        <v>21.907185342387837</v>
      </c>
      <c r="AC21" s="9">
        <f t="shared" si="12"/>
        <v>0.5405289681780876</v>
      </c>
      <c r="AD21" s="9">
        <f t="shared" si="13"/>
        <v>4.8869909377286156</v>
      </c>
      <c r="AE21" s="9">
        <f t="shared" si="14"/>
        <v>1.4523651494502845</v>
      </c>
      <c r="AF21" s="18">
        <f t="shared" si="15"/>
        <v>2.8055414841829167</v>
      </c>
      <c r="AG21" s="18">
        <f t="shared" si="16"/>
        <v>1.5925925925925926</v>
      </c>
      <c r="AH21" s="18">
        <f t="shared" si="17"/>
        <v>1.2129488915903242</v>
      </c>
      <c r="AI21" s="18">
        <f t="shared" ref="AI21:AI35" si="27">T21*(G21-C21)+V21*(I21-D21)</f>
        <v>2.2895175242356447</v>
      </c>
      <c r="AJ21" s="24">
        <f t="shared" si="22"/>
        <v>1.29</v>
      </c>
      <c r="AK21" s="18">
        <f t="shared" si="23"/>
        <v>0.99951752423564477</v>
      </c>
      <c r="AL21" s="58">
        <f t="shared" si="18"/>
        <v>11.017020908841904</v>
      </c>
      <c r="AM21" s="56">
        <f t="shared" si="19"/>
        <v>22.034041817683807</v>
      </c>
      <c r="AN21" s="56">
        <f t="shared" si="20"/>
        <v>24.762086010978752</v>
      </c>
      <c r="AQ21" s="46"/>
      <c r="AR21" s="10"/>
    </row>
    <row r="22" spans="1:44">
      <c r="A22" s="30">
        <v>2.1</v>
      </c>
      <c r="B22" s="30">
        <v>1.3</v>
      </c>
      <c r="C22" s="31">
        <v>0.61</v>
      </c>
      <c r="D22" s="31">
        <v>0.56999999999999995</v>
      </c>
      <c r="E22" s="31">
        <v>0.42</v>
      </c>
      <c r="F22" s="31">
        <v>0.37</v>
      </c>
      <c r="G22" s="27">
        <v>0.82</v>
      </c>
      <c r="H22" s="13">
        <f t="shared" si="24"/>
        <v>0.83348829595678531</v>
      </c>
      <c r="I22" s="27">
        <v>0.83348829595678531</v>
      </c>
      <c r="J22" s="13">
        <f t="shared" si="0"/>
        <v>0.29196139898379564</v>
      </c>
      <c r="K22" s="35">
        <v>1</v>
      </c>
      <c r="L22" s="36">
        <v>0.5</v>
      </c>
      <c r="M22" s="53">
        <v>1</v>
      </c>
      <c r="N22" s="35">
        <v>2</v>
      </c>
      <c r="O22" s="35">
        <v>0.6</v>
      </c>
      <c r="P22" s="55">
        <f t="shared" si="26"/>
        <v>3.3333333333333335</v>
      </c>
      <c r="Q22" s="8">
        <f t="shared" si="2"/>
        <v>1.2195121951219512</v>
      </c>
      <c r="R22" s="8">
        <f t="shared" si="3"/>
        <v>7.4332171893147532</v>
      </c>
      <c r="S22" s="63">
        <v>1</v>
      </c>
      <c r="T22" s="8">
        <f t="shared" si="25"/>
        <v>6.0952380952380976</v>
      </c>
      <c r="U22" s="8">
        <f t="shared" si="4"/>
        <v>2.1</v>
      </c>
      <c r="V22" s="8">
        <f t="shared" si="5"/>
        <v>3.7180952380952395</v>
      </c>
      <c r="W22" s="8">
        <f t="shared" si="6"/>
        <v>2.7300000000000004</v>
      </c>
      <c r="X22" s="8">
        <f t="shared" si="7"/>
        <v>2.1193142857142862</v>
      </c>
      <c r="Y22" s="8">
        <f t="shared" si="8"/>
        <v>1.9765588938764429</v>
      </c>
      <c r="Z22" s="8">
        <f t="shared" si="9"/>
        <v>1.2446167926643397</v>
      </c>
      <c r="AA22" s="14">
        <f t="shared" si="10"/>
        <v>9.0260710889983962</v>
      </c>
      <c r="AB22" s="14">
        <f t="shared" si="11"/>
        <v>20.610481601026716</v>
      </c>
      <c r="AC22" s="9">
        <f t="shared" si="12"/>
        <v>0.53723344733667999</v>
      </c>
      <c r="AD22" s="9">
        <f t="shared" si="13"/>
        <v>4.8491072870485494</v>
      </c>
      <c r="AE22" s="9">
        <f t="shared" si="14"/>
        <v>1.4157521473492123</v>
      </c>
      <c r="AF22" s="18">
        <f t="shared" si="15"/>
        <v>2.7363665339515677</v>
      </c>
      <c r="AG22" s="18">
        <f t="shared" si="16"/>
        <v>1.5609756097560981</v>
      </c>
      <c r="AH22" s="18">
        <f t="shared" si="17"/>
        <v>1.1753909241954694</v>
      </c>
      <c r="AI22" s="18">
        <f t="shared" si="27"/>
        <v>2.259674578490753</v>
      </c>
      <c r="AJ22" s="24">
        <f t="shared" si="22"/>
        <v>1.2800000000000002</v>
      </c>
      <c r="AK22" s="18">
        <f t="shared" si="23"/>
        <v>0.97967457849075279</v>
      </c>
      <c r="AL22" s="58">
        <f t="shared" si="18"/>
        <v>11.612428807929371</v>
      </c>
      <c r="AM22" s="56">
        <f t="shared" si="19"/>
        <v>23.224857615858742</v>
      </c>
      <c r="AN22" s="56">
        <f t="shared" si="20"/>
        <v>26.276157725151151</v>
      </c>
      <c r="AQ22" s="46"/>
      <c r="AR22" s="10"/>
    </row>
    <row r="23" spans="1:44">
      <c r="A23" s="30">
        <v>2.1</v>
      </c>
      <c r="B23" s="30">
        <v>1.3</v>
      </c>
      <c r="C23" s="31">
        <v>0.61</v>
      </c>
      <c r="D23" s="31">
        <v>0.56999999999999995</v>
      </c>
      <c r="E23" s="31">
        <v>0.42</v>
      </c>
      <c r="F23" s="31">
        <v>0.37</v>
      </c>
      <c r="G23" s="27">
        <v>0.83</v>
      </c>
      <c r="H23" s="13">
        <f t="shared" si="24"/>
        <v>0.84270963046818137</v>
      </c>
      <c r="I23" s="27">
        <v>0.84270963046818137</v>
      </c>
      <c r="J23" s="13">
        <f t="shared" si="0"/>
        <v>0.28685117825515227</v>
      </c>
      <c r="K23" s="35">
        <v>1</v>
      </c>
      <c r="L23" s="36">
        <v>0.5</v>
      </c>
      <c r="M23" s="53">
        <v>1</v>
      </c>
      <c r="N23" s="35">
        <v>2</v>
      </c>
      <c r="O23" s="35">
        <v>0.6</v>
      </c>
      <c r="P23" s="55">
        <f t="shared" si="26"/>
        <v>3.3333333333333335</v>
      </c>
      <c r="Q23" s="8">
        <f t="shared" si="2"/>
        <v>1.2048192771084338</v>
      </c>
      <c r="R23" s="8">
        <f t="shared" si="3"/>
        <v>6.955093099671414</v>
      </c>
      <c r="S23" s="63">
        <v>1</v>
      </c>
      <c r="T23" s="8">
        <f t="shared" si="25"/>
        <v>5.7727272727272734</v>
      </c>
      <c r="U23" s="8">
        <f t="shared" si="4"/>
        <v>2.1</v>
      </c>
      <c r="V23" s="8">
        <f t="shared" si="5"/>
        <v>3.5213636363636365</v>
      </c>
      <c r="W23" s="8">
        <f t="shared" si="6"/>
        <v>2.7300000000000004</v>
      </c>
      <c r="X23" s="8">
        <f t="shared" si="7"/>
        <v>2.0071772727272728</v>
      </c>
      <c r="Y23" s="8">
        <f t="shared" si="8"/>
        <v>1.9765588938764429</v>
      </c>
      <c r="Z23" s="8">
        <f t="shared" si="9"/>
        <v>1.1787617137911197</v>
      </c>
      <c r="AA23" s="14">
        <f t="shared" si="10"/>
        <v>9.0113781709848766</v>
      </c>
      <c r="AB23" s="14">
        <f t="shared" si="11"/>
        <v>19.435122995280715</v>
      </c>
      <c r="AC23" s="9">
        <f t="shared" si="12"/>
        <v>0.53390541880262143</v>
      </c>
      <c r="AD23" s="9">
        <f t="shared" si="13"/>
        <v>4.8112236363684815</v>
      </c>
      <c r="AE23" s="9">
        <f t="shared" si="14"/>
        <v>1.3801051689413373</v>
      </c>
      <c r="AF23" s="18">
        <f t="shared" si="15"/>
        <v>2.6696705016460127</v>
      </c>
      <c r="AG23" s="18">
        <f t="shared" si="16"/>
        <v>1.530120481927711</v>
      </c>
      <c r="AH23" s="18">
        <f t="shared" si="17"/>
        <v>1.1395500197183017</v>
      </c>
      <c r="AI23" s="18">
        <f t="shared" si="27"/>
        <v>2.2303097760168189</v>
      </c>
      <c r="AJ23" s="24">
        <f t="shared" si="22"/>
        <v>1.27</v>
      </c>
      <c r="AK23" s="18">
        <f t="shared" si="23"/>
        <v>0.96030977601681888</v>
      </c>
      <c r="AL23" s="58">
        <f t="shared" si="18"/>
        <v>12.211346751937425</v>
      </c>
      <c r="AM23" s="56">
        <f t="shared" si="19"/>
        <v>24.42269350387485</v>
      </c>
      <c r="AN23" s="56">
        <f t="shared" si="20"/>
        <v>27.819874893016241</v>
      </c>
      <c r="AQ23" s="46"/>
      <c r="AR23" s="10"/>
    </row>
    <row r="24" spans="1:44">
      <c r="A24" s="30">
        <v>2.1</v>
      </c>
      <c r="B24" s="30">
        <v>1.3</v>
      </c>
      <c r="C24" s="31">
        <v>0.61</v>
      </c>
      <c r="D24" s="31">
        <v>0.56999999999999995</v>
      </c>
      <c r="E24" s="31">
        <v>0.42</v>
      </c>
      <c r="F24" s="31">
        <v>0.37</v>
      </c>
      <c r="G24" s="27">
        <v>0.84</v>
      </c>
      <c r="H24" s="13">
        <f t="shared" si="24"/>
        <v>0.8517114093959729</v>
      </c>
      <c r="I24" s="27">
        <v>0.8517114093959729</v>
      </c>
      <c r="J24" s="13">
        <f t="shared" si="0"/>
        <v>0.28185656461156228</v>
      </c>
      <c r="K24" s="35">
        <v>1</v>
      </c>
      <c r="L24" s="36">
        <v>0.5</v>
      </c>
      <c r="M24" s="53">
        <v>1</v>
      </c>
      <c r="N24" s="35">
        <v>2</v>
      </c>
      <c r="O24" s="35">
        <v>0.6</v>
      </c>
      <c r="P24" s="55">
        <f t="shared" si="26"/>
        <v>3.3333333333333335</v>
      </c>
      <c r="Q24" s="8">
        <f t="shared" si="2"/>
        <v>1.1904761904761905</v>
      </c>
      <c r="R24" s="8">
        <f t="shared" si="3"/>
        <v>6.521739130434784</v>
      </c>
      <c r="S24" s="63">
        <v>1</v>
      </c>
      <c r="T24" s="8">
        <f t="shared" si="25"/>
        <v>5.4782608695652186</v>
      </c>
      <c r="U24" s="8">
        <f t="shared" si="4"/>
        <v>2.1</v>
      </c>
      <c r="V24" s="8">
        <f t="shared" si="5"/>
        <v>3.3417391304347834</v>
      </c>
      <c r="W24" s="8">
        <f t="shared" si="6"/>
        <v>2.7300000000000004</v>
      </c>
      <c r="X24" s="8">
        <f t="shared" si="7"/>
        <v>1.9047913043478264</v>
      </c>
      <c r="Y24" s="8">
        <f t="shared" si="8"/>
        <v>1.9765588938764429</v>
      </c>
      <c r="Z24" s="8">
        <f t="shared" si="9"/>
        <v>1.1186331635155717</v>
      </c>
      <c r="AA24" s="14">
        <f t="shared" si="10"/>
        <v>8.9970350843526354</v>
      </c>
      <c r="AB24" s="14">
        <f t="shared" si="11"/>
        <v>18.365163598298185</v>
      </c>
      <c r="AC24" s="9">
        <f t="shared" si="12"/>
        <v>0.53054588994435081</v>
      </c>
      <c r="AD24" s="9">
        <f t="shared" si="13"/>
        <v>4.7733399856884162</v>
      </c>
      <c r="AE24" s="9">
        <f t="shared" si="14"/>
        <v>1.3453972100891409</v>
      </c>
      <c r="AF24" s="18">
        <f t="shared" si="15"/>
        <v>2.6053110594539222</v>
      </c>
      <c r="AG24" s="18">
        <f t="shared" si="16"/>
        <v>1.5000000000000002</v>
      </c>
      <c r="AH24" s="18">
        <f t="shared" si="17"/>
        <v>1.1053110594539219</v>
      </c>
      <c r="AI24" s="18">
        <f t="shared" si="27"/>
        <v>2.2014060402684561</v>
      </c>
      <c r="AJ24" s="24">
        <f t="shared" si="22"/>
        <v>1.2600000000000002</v>
      </c>
      <c r="AK24" s="18">
        <f t="shared" si="23"/>
        <v>0.94140604026845587</v>
      </c>
      <c r="AL24" s="58">
        <f t="shared" si="18"/>
        <v>12.813688757882479</v>
      </c>
      <c r="AM24" s="56">
        <f t="shared" si="19"/>
        <v>25.627377515764959</v>
      </c>
      <c r="AN24" s="56">
        <f t="shared" si="20"/>
        <v>29.393808673241601</v>
      </c>
      <c r="AQ24" s="46"/>
      <c r="AR24" s="10"/>
    </row>
    <row r="25" spans="1:44">
      <c r="A25" s="30">
        <v>2.1</v>
      </c>
      <c r="B25" s="30">
        <v>1.3</v>
      </c>
      <c r="C25" s="31">
        <v>0.61</v>
      </c>
      <c r="D25" s="31">
        <v>0.56999999999999995</v>
      </c>
      <c r="E25" s="31">
        <v>0.42</v>
      </c>
      <c r="F25" s="31">
        <v>0.37</v>
      </c>
      <c r="G25" s="27">
        <v>0.85</v>
      </c>
      <c r="H25" s="13">
        <f t="shared" si="24"/>
        <v>0.86050138176075808</v>
      </c>
      <c r="I25" s="27">
        <v>0.86050138176075808</v>
      </c>
      <c r="J25" s="13">
        <f t="shared" si="0"/>
        <v>0.27697476829506329</v>
      </c>
      <c r="K25" s="35">
        <v>1</v>
      </c>
      <c r="L25" s="36">
        <v>0.5</v>
      </c>
      <c r="M25" s="53">
        <v>1</v>
      </c>
      <c r="N25" s="35">
        <v>2</v>
      </c>
      <c r="O25" s="35">
        <v>0.6</v>
      </c>
      <c r="P25" s="55">
        <f t="shared" si="26"/>
        <v>3.3333333333333335</v>
      </c>
      <c r="Q25" s="8">
        <f t="shared" si="2"/>
        <v>1.1764705882352942</v>
      </c>
      <c r="R25" s="8">
        <f t="shared" si="3"/>
        <v>6.1274509803921573</v>
      </c>
      <c r="S25" s="63">
        <v>1</v>
      </c>
      <c r="T25" s="8">
        <f t="shared" si="25"/>
        <v>5.2083333333333339</v>
      </c>
      <c r="U25" s="8">
        <f t="shared" si="4"/>
        <v>2.1</v>
      </c>
      <c r="V25" s="8">
        <f t="shared" si="5"/>
        <v>3.1770833333333335</v>
      </c>
      <c r="W25" s="8">
        <f t="shared" si="6"/>
        <v>2.7300000000000004</v>
      </c>
      <c r="X25" s="8">
        <f t="shared" si="7"/>
        <v>1.8109374999999999</v>
      </c>
      <c r="Y25" s="8">
        <f t="shared" si="8"/>
        <v>1.9765588938764429</v>
      </c>
      <c r="Z25" s="8">
        <f t="shared" si="9"/>
        <v>1.0635153257629855</v>
      </c>
      <c r="AA25" s="14">
        <f t="shared" si="10"/>
        <v>8.9830294821117391</v>
      </c>
      <c r="AB25" s="14">
        <f t="shared" si="11"/>
        <v>17.387320472821809</v>
      </c>
      <c r="AC25" s="9">
        <f t="shared" si="12"/>
        <v>0.5271558269332467</v>
      </c>
      <c r="AD25" s="9">
        <f t="shared" si="13"/>
        <v>4.7354563350083483</v>
      </c>
      <c r="AE25" s="9">
        <f t="shared" si="14"/>
        <v>1.3116019211603269</v>
      </c>
      <c r="AF25" s="18">
        <f t="shared" si="15"/>
        <v>2.5431572257283621</v>
      </c>
      <c r="AG25" s="18">
        <f t="shared" si="16"/>
        <v>1.4705882352941178</v>
      </c>
      <c r="AH25" s="18">
        <f t="shared" si="17"/>
        <v>1.0725689904342444</v>
      </c>
      <c r="AI25" s="18">
        <f t="shared" si="27"/>
        <v>2.1729470983024086</v>
      </c>
      <c r="AJ25" s="24">
        <f t="shared" si="22"/>
        <v>1.25</v>
      </c>
      <c r="AK25" s="18">
        <f t="shared" si="23"/>
        <v>0.92294709830240862</v>
      </c>
      <c r="AL25" s="58">
        <f t="shared" si="18"/>
        <v>13.419370937523983</v>
      </c>
      <c r="AM25" s="56">
        <f t="shared" si="19"/>
        <v>26.838741875047965</v>
      </c>
      <c r="AN25" s="56">
        <f t="shared" si="20"/>
        <v>30.998552638929549</v>
      </c>
      <c r="AQ25" s="46"/>
      <c r="AR25" s="10"/>
    </row>
    <row r="26" spans="1:44">
      <c r="A26" s="30">
        <v>2.1</v>
      </c>
      <c r="B26" s="30">
        <v>1.3</v>
      </c>
      <c r="C26" s="31">
        <v>0.61</v>
      </c>
      <c r="D26" s="31">
        <v>0.56999999999999995</v>
      </c>
      <c r="E26" s="31">
        <v>0.42</v>
      </c>
      <c r="F26" s="31">
        <v>0.37</v>
      </c>
      <c r="G26" s="27">
        <v>0.86</v>
      </c>
      <c r="H26" s="13">
        <f t="shared" si="24"/>
        <v>0.86908693616357102</v>
      </c>
      <c r="I26" s="27">
        <v>0.86908693616357102</v>
      </c>
      <c r="J26" s="13">
        <f t="shared" si="0"/>
        <v>0.2722030487379643</v>
      </c>
      <c r="K26" s="35">
        <v>1</v>
      </c>
      <c r="L26" s="36">
        <v>0.5</v>
      </c>
      <c r="M26" s="53">
        <v>1</v>
      </c>
      <c r="N26" s="35">
        <v>2</v>
      </c>
      <c r="O26" s="35">
        <v>0.6</v>
      </c>
      <c r="P26" s="55">
        <f t="shared" si="26"/>
        <v>3.3333333333333335</v>
      </c>
      <c r="Q26" s="8">
        <f t="shared" si="2"/>
        <v>1.1627906976744187</v>
      </c>
      <c r="R26" s="8">
        <f t="shared" si="3"/>
        <v>5.7674418604651176</v>
      </c>
      <c r="S26" s="63">
        <v>1</v>
      </c>
      <c r="T26" s="8">
        <f t="shared" si="25"/>
        <v>4.9600000000000009</v>
      </c>
      <c r="U26" s="8">
        <f t="shared" si="4"/>
        <v>2.1</v>
      </c>
      <c r="V26" s="8">
        <f t="shared" si="5"/>
        <v>3.0256000000000003</v>
      </c>
      <c r="W26" s="8">
        <f t="shared" si="6"/>
        <v>2.7300000000000004</v>
      </c>
      <c r="X26" s="8">
        <f t="shared" si="7"/>
        <v>1.7245920000000001</v>
      </c>
      <c r="Y26" s="8">
        <f t="shared" si="8"/>
        <v>1.9765588938764429</v>
      </c>
      <c r="Z26" s="8">
        <f t="shared" si="9"/>
        <v>1.0128069150306065</v>
      </c>
      <c r="AA26" s="14">
        <f t="shared" si="10"/>
        <v>8.9693495915508628</v>
      </c>
      <c r="AB26" s="14">
        <f t="shared" si="11"/>
        <v>16.490440775495724</v>
      </c>
      <c r="AC26" s="9">
        <f t="shared" si="12"/>
        <v>0.52373615682829444</v>
      </c>
      <c r="AD26" s="9">
        <f t="shared" si="13"/>
        <v>4.6975726843282812</v>
      </c>
      <c r="AE26" s="9">
        <f t="shared" si="14"/>
        <v>1.2786936063423409</v>
      </c>
      <c r="AF26" s="18">
        <f t="shared" si="15"/>
        <v>2.4830882139202104</v>
      </c>
      <c r="AG26" s="18">
        <f t="shared" si="16"/>
        <v>1.4418604651162794</v>
      </c>
      <c r="AH26" s="18">
        <f t="shared" si="17"/>
        <v>1.041227748803931</v>
      </c>
      <c r="AI26" s="18">
        <f t="shared" si="27"/>
        <v>2.1449174340565009</v>
      </c>
      <c r="AJ26" s="24">
        <f t="shared" si="22"/>
        <v>1.2400000000000002</v>
      </c>
      <c r="AK26" s="18">
        <f t="shared" si="23"/>
        <v>0.90491743405650071</v>
      </c>
      <c r="AL26" s="58">
        <f t="shared" si="18"/>
        <v>14.02831143581065</v>
      </c>
      <c r="AM26" s="56">
        <f t="shared" si="19"/>
        <v>28.0566228716213</v>
      </c>
      <c r="AN26" s="56">
        <f t="shared" si="20"/>
        <v>32.634723523748505</v>
      </c>
      <c r="AQ26" s="46"/>
      <c r="AR26" s="10"/>
    </row>
    <row r="27" spans="1:44">
      <c r="A27" s="30">
        <v>2.1</v>
      </c>
      <c r="B27" s="30">
        <v>1.3</v>
      </c>
      <c r="C27" s="31">
        <v>0.61</v>
      </c>
      <c r="D27" s="31">
        <v>0.56999999999999995</v>
      </c>
      <c r="E27" s="31">
        <v>0.42</v>
      </c>
      <c r="F27" s="31">
        <v>0.37</v>
      </c>
      <c r="G27" s="27">
        <v>0.87</v>
      </c>
      <c r="H27" s="13">
        <f t="shared" si="24"/>
        <v>0.87747512149965246</v>
      </c>
      <c r="I27" s="27">
        <v>0.87747512149965246</v>
      </c>
      <c r="J27" s="13">
        <f t="shared" si="0"/>
        <v>0.26753871600337981</v>
      </c>
      <c r="K27" s="35">
        <v>1</v>
      </c>
      <c r="L27" s="36">
        <v>0.5</v>
      </c>
      <c r="M27" s="53">
        <v>1</v>
      </c>
      <c r="N27" s="35">
        <v>2</v>
      </c>
      <c r="O27" s="35">
        <v>0.6</v>
      </c>
      <c r="P27" s="55">
        <f t="shared" si="26"/>
        <v>3.3333333333333335</v>
      </c>
      <c r="Q27" s="8">
        <f t="shared" si="2"/>
        <v>1.1494252873563218</v>
      </c>
      <c r="R27" s="8">
        <f t="shared" si="3"/>
        <v>5.4376657824933687</v>
      </c>
      <c r="S27" s="63">
        <v>1</v>
      </c>
      <c r="T27" s="8">
        <f t="shared" si="25"/>
        <v>4.7307692307692308</v>
      </c>
      <c r="U27" s="8">
        <f t="shared" si="4"/>
        <v>2.1</v>
      </c>
      <c r="V27" s="8">
        <f t="shared" si="5"/>
        <v>2.8857692307692306</v>
      </c>
      <c r="W27" s="8">
        <f t="shared" si="6"/>
        <v>2.7300000000000004</v>
      </c>
      <c r="X27" s="8">
        <f t="shared" si="7"/>
        <v>1.6448884615384614</v>
      </c>
      <c r="Y27" s="8">
        <f t="shared" si="8"/>
        <v>1.9765588938764429</v>
      </c>
      <c r="Z27" s="8">
        <f t="shared" si="9"/>
        <v>0.96599915127764091</v>
      </c>
      <c r="AA27" s="14">
        <f t="shared" si="10"/>
        <v>8.9559841812327647</v>
      </c>
      <c r="AB27" s="14">
        <f t="shared" si="11"/>
        <v>15.665091856847932</v>
      </c>
      <c r="AC27" s="9">
        <f t="shared" si="12"/>
        <v>0.52028776953543276</v>
      </c>
      <c r="AD27" s="9">
        <f t="shared" si="13"/>
        <v>4.6596890336482142</v>
      </c>
      <c r="AE27" s="9">
        <f t="shared" si="14"/>
        <v>1.2466472210372728</v>
      </c>
      <c r="AF27" s="18">
        <f t="shared" si="15"/>
        <v>2.4249924219363947</v>
      </c>
      <c r="AG27" s="18">
        <f t="shared" si="16"/>
        <v>1.4137931034482758</v>
      </c>
      <c r="AH27" s="18">
        <f t="shared" si="17"/>
        <v>1.0111993184881189</v>
      </c>
      <c r="AI27" s="18">
        <f t="shared" si="27"/>
        <v>2.1173022448507277</v>
      </c>
      <c r="AJ27" s="24">
        <f t="shared" si="22"/>
        <v>1.23</v>
      </c>
      <c r="AK27" s="18">
        <f t="shared" si="23"/>
        <v>0.88730224485072795</v>
      </c>
      <c r="AL27" s="58">
        <f t="shared" si="18"/>
        <v>14.640430371476626</v>
      </c>
      <c r="AM27" s="56">
        <f t="shared" si="19"/>
        <v>29.280860742953251</v>
      </c>
      <c r="AN27" s="56">
        <f t="shared" si="20"/>
        <v>34.302962011618305</v>
      </c>
      <c r="AQ27" s="46"/>
      <c r="AR27" s="10"/>
    </row>
    <row r="28" spans="1:44">
      <c r="A28" s="30">
        <v>2.1</v>
      </c>
      <c r="B28" s="30">
        <v>1.3</v>
      </c>
      <c r="C28" s="31">
        <v>0.61</v>
      </c>
      <c r="D28" s="31">
        <v>0.56999999999999995</v>
      </c>
      <c r="E28" s="31">
        <v>0.42</v>
      </c>
      <c r="F28" s="31">
        <v>0.37</v>
      </c>
      <c r="G28" s="27">
        <v>0.88</v>
      </c>
      <c r="H28" s="13">
        <f t="shared" si="24"/>
        <v>0.8856726662599147</v>
      </c>
      <c r="I28" s="27">
        <v>0.8856726662599147</v>
      </c>
      <c r="J28" s="13">
        <f t="shared" si="0"/>
        <v>0.26297913193144073</v>
      </c>
      <c r="K28" s="35">
        <v>1</v>
      </c>
      <c r="L28" s="36">
        <v>0.5</v>
      </c>
      <c r="M28" s="53">
        <v>1</v>
      </c>
      <c r="N28" s="35">
        <v>2</v>
      </c>
      <c r="O28" s="35">
        <v>0.6</v>
      </c>
      <c r="P28" s="55">
        <f t="shared" si="26"/>
        <v>3.3333333333333335</v>
      </c>
      <c r="Q28" s="8">
        <f t="shared" si="2"/>
        <v>1.1363636363636365</v>
      </c>
      <c r="R28" s="8">
        <f t="shared" si="3"/>
        <v>5.134680134680135</v>
      </c>
      <c r="S28" s="63">
        <v>1</v>
      </c>
      <c r="T28" s="8">
        <f t="shared" si="25"/>
        <v>4.518518518518519</v>
      </c>
      <c r="U28" s="8">
        <f t="shared" si="4"/>
        <v>2.1</v>
      </c>
      <c r="V28" s="8">
        <f t="shared" si="5"/>
        <v>2.7562962962962967</v>
      </c>
      <c r="W28" s="8">
        <f t="shared" si="6"/>
        <v>2.7300000000000004</v>
      </c>
      <c r="X28" s="8">
        <f t="shared" si="7"/>
        <v>1.571088888888889</v>
      </c>
      <c r="Y28" s="8">
        <f t="shared" si="8"/>
        <v>1.9765588938764429</v>
      </c>
      <c r="Z28" s="8">
        <f t="shared" si="9"/>
        <v>0.92265862928415454</v>
      </c>
      <c r="AA28" s="14">
        <f t="shared" si="10"/>
        <v>8.9429225302400788</v>
      </c>
      <c r="AB28" s="14">
        <f t="shared" si="11"/>
        <v>14.903242467667994</v>
      </c>
      <c r="AC28" s="9">
        <f t="shared" si="12"/>
        <v>0.51681151965028493</v>
      </c>
      <c r="AD28" s="9">
        <f t="shared" si="13"/>
        <v>4.6218053829681462</v>
      </c>
      <c r="AE28" s="9">
        <f t="shared" si="14"/>
        <v>1.215438367569023</v>
      </c>
      <c r="AF28" s="18">
        <f t="shared" si="15"/>
        <v>2.3687665420877693</v>
      </c>
      <c r="AG28" s="18">
        <f t="shared" si="16"/>
        <v>1.3863636363636367</v>
      </c>
      <c r="AH28" s="18">
        <f t="shared" si="17"/>
        <v>0.98240290572413236</v>
      </c>
      <c r="AI28" s="18">
        <f t="shared" si="27"/>
        <v>2.0900874008541801</v>
      </c>
      <c r="AJ28" s="24">
        <f t="shared" si="22"/>
        <v>1.2200000000000002</v>
      </c>
      <c r="AK28" s="18">
        <f t="shared" si="23"/>
        <v>0.8700874008541799</v>
      </c>
      <c r="AL28" s="58">
        <f t="shared" si="18"/>
        <v>15.255649779700459</v>
      </c>
      <c r="AM28" s="56">
        <f t="shared" si="19"/>
        <v>30.511299559400921</v>
      </c>
      <c r="AN28" s="56">
        <f t="shared" si="20"/>
        <v>36.003933572072263</v>
      </c>
      <c r="AQ28" s="46"/>
      <c r="AR28" s="10"/>
    </row>
    <row r="29" spans="1:44">
      <c r="A29" s="30">
        <v>2.1</v>
      </c>
      <c r="B29" s="30">
        <v>1.3</v>
      </c>
      <c r="C29" s="31">
        <v>0.61</v>
      </c>
      <c r="D29" s="31">
        <v>0.56999999999999995</v>
      </c>
      <c r="E29" s="31">
        <v>0.42</v>
      </c>
      <c r="F29" s="31">
        <v>0.37</v>
      </c>
      <c r="G29" s="27">
        <v>0.89</v>
      </c>
      <c r="H29" s="13">
        <f t="shared" si="24"/>
        <v>0.89368599653118141</v>
      </c>
      <c r="I29" s="27">
        <v>0.89368599653118141</v>
      </c>
      <c r="J29" s="13">
        <f t="shared" si="0"/>
        <v>0.25852171102017857</v>
      </c>
      <c r="K29" s="35">
        <v>1</v>
      </c>
      <c r="L29" s="36">
        <v>0.5</v>
      </c>
      <c r="M29" s="53">
        <v>1</v>
      </c>
      <c r="N29" s="35">
        <v>2</v>
      </c>
      <c r="O29" s="35">
        <v>0.6</v>
      </c>
      <c r="P29" s="55">
        <f t="shared" si="26"/>
        <v>3.3333333333333335</v>
      </c>
      <c r="Q29" s="8">
        <f t="shared" si="2"/>
        <v>1.1235955056179776</v>
      </c>
      <c r="R29" s="8">
        <f t="shared" si="3"/>
        <v>4.85553772070626</v>
      </c>
      <c r="S29" s="63">
        <v>1</v>
      </c>
      <c r="T29" s="8">
        <f t="shared" si="25"/>
        <v>4.3214285714285712</v>
      </c>
      <c r="U29" s="8">
        <f t="shared" si="4"/>
        <v>2.1</v>
      </c>
      <c r="V29" s="8">
        <f t="shared" si="5"/>
        <v>2.6360714285714284</v>
      </c>
      <c r="W29" s="8">
        <f t="shared" si="6"/>
        <v>2.7300000000000004</v>
      </c>
      <c r="X29" s="8">
        <f t="shared" si="7"/>
        <v>1.502560714285714</v>
      </c>
      <c r="Y29" s="8">
        <f t="shared" si="8"/>
        <v>1.9765588938764429</v>
      </c>
      <c r="Z29" s="8">
        <f t="shared" si="9"/>
        <v>0.88241385886163137</v>
      </c>
      <c r="AA29" s="14">
        <f t="shared" si="10"/>
        <v>8.9301543994944197</v>
      </c>
      <c r="AB29" s="14">
        <f t="shared" si="11"/>
        <v>14.198012293853607</v>
      </c>
      <c r="AC29" s="9">
        <f t="shared" si="12"/>
        <v>0.5133082281922916</v>
      </c>
      <c r="AD29" s="9">
        <f t="shared" si="13"/>
        <v>4.5839217322880783</v>
      </c>
      <c r="AE29" s="9">
        <f t="shared" si="14"/>
        <v>1.1850432894136949</v>
      </c>
      <c r="AF29" s="18">
        <f t="shared" si="15"/>
        <v>2.3143147749513906</v>
      </c>
      <c r="AG29" s="18">
        <f t="shared" si="16"/>
        <v>1.3595505617977528</v>
      </c>
      <c r="AH29" s="18">
        <f t="shared" si="17"/>
        <v>0.95476421315363769</v>
      </c>
      <c r="AI29" s="18">
        <f t="shared" si="27"/>
        <v>2.0632594072845181</v>
      </c>
      <c r="AJ29" s="24">
        <f t="shared" si="22"/>
        <v>1.21</v>
      </c>
      <c r="AK29" s="18">
        <f t="shared" si="23"/>
        <v>0.85325940728451799</v>
      </c>
      <c r="AL29" s="58">
        <f t="shared" si="18"/>
        <v>15.873893556743921</v>
      </c>
      <c r="AM29" s="56">
        <f t="shared" si="19"/>
        <v>31.747787113487842</v>
      </c>
      <c r="AN29" s="56">
        <f t="shared" si="20"/>
        <v>37.738329343581412</v>
      </c>
      <c r="AQ29" s="46"/>
      <c r="AR29" s="10"/>
    </row>
    <row r="30" spans="1:44">
      <c r="A30" s="30">
        <v>2.1</v>
      </c>
      <c r="B30" s="30">
        <v>1.3</v>
      </c>
      <c r="C30" s="31">
        <v>0.61</v>
      </c>
      <c r="D30" s="31">
        <v>0.56999999999999995</v>
      </c>
      <c r="E30" s="31">
        <v>0.42</v>
      </c>
      <c r="F30" s="31">
        <v>0.37</v>
      </c>
      <c r="G30" s="27">
        <v>0.9</v>
      </c>
      <c r="H30" s="13">
        <f t="shared" si="24"/>
        <v>0.90152125279642059</v>
      </c>
      <c r="I30" s="27">
        <v>0.90152125279642059</v>
      </c>
      <c r="J30" s="13">
        <f t="shared" si="0"/>
        <v>0.25416392106775404</v>
      </c>
      <c r="K30" s="35">
        <v>1</v>
      </c>
      <c r="L30" s="36">
        <v>0.5</v>
      </c>
      <c r="M30" s="53">
        <v>1</v>
      </c>
      <c r="N30" s="35">
        <v>2</v>
      </c>
      <c r="O30" s="35">
        <v>0.6</v>
      </c>
      <c r="P30" s="55">
        <f t="shared" si="26"/>
        <v>3.3333333333333335</v>
      </c>
      <c r="Q30" s="8">
        <f t="shared" si="2"/>
        <v>1.1111111111111112</v>
      </c>
      <c r="R30" s="8">
        <f t="shared" si="3"/>
        <v>4.597701149425288</v>
      </c>
      <c r="S30" s="63">
        <v>1</v>
      </c>
      <c r="T30" s="8">
        <f t="shared" si="25"/>
        <v>4.1379310344827589</v>
      </c>
      <c r="U30" s="8">
        <f t="shared" si="4"/>
        <v>2.1</v>
      </c>
      <c r="V30" s="8">
        <f t="shared" si="5"/>
        <v>2.5241379310344829</v>
      </c>
      <c r="W30" s="8">
        <f t="shared" si="6"/>
        <v>2.7300000000000004</v>
      </c>
      <c r="X30" s="8">
        <f t="shared" si="7"/>
        <v>1.4387586206896552</v>
      </c>
      <c r="Y30" s="8">
        <f t="shared" si="8"/>
        <v>1.9765588938764429</v>
      </c>
      <c r="Z30" s="8">
        <f t="shared" si="9"/>
        <v>0.84494458984755827</v>
      </c>
      <c r="AA30" s="14">
        <f t="shared" si="10"/>
        <v>8.9176700049875546</v>
      </c>
      <c r="AB30" s="14">
        <f t="shared" si="11"/>
        <v>13.543473325479741</v>
      </c>
      <c r="AC30" s="9">
        <f t="shared" si="12"/>
        <v>0.50977868423763895</v>
      </c>
      <c r="AD30" s="9">
        <f t="shared" si="13"/>
        <v>4.5460380816080148</v>
      </c>
      <c r="AE30" s="9">
        <f t="shared" si="14"/>
        <v>1.1554388641448234</v>
      </c>
      <c r="AF30" s="18">
        <f t="shared" si="15"/>
        <v>2.2615481330752565</v>
      </c>
      <c r="AG30" s="18">
        <f t="shared" si="16"/>
        <v>1.3333333333333335</v>
      </c>
      <c r="AH30" s="18">
        <f t="shared" si="17"/>
        <v>0.92821479974192289</v>
      </c>
      <c r="AI30" s="18">
        <f t="shared" si="27"/>
        <v>2.0368053691275172</v>
      </c>
      <c r="AJ30" s="24">
        <f t="shared" si="22"/>
        <v>1.2000000000000002</v>
      </c>
      <c r="AK30" s="18">
        <f t="shared" si="23"/>
        <v>0.83680536912751702</v>
      </c>
      <c r="AL30" s="58">
        <f t="shared" si="18"/>
        <v>16.495087406491315</v>
      </c>
      <c r="AM30" s="56">
        <f t="shared" si="19"/>
        <v>32.99017481298263</v>
      </c>
      <c r="AN30" s="56">
        <f t="shared" si="20"/>
        <v>39.506867067300121</v>
      </c>
      <c r="AQ30" s="46"/>
      <c r="AR30" s="10"/>
    </row>
    <row r="31" spans="1:44">
      <c r="A31" s="30">
        <v>2.1</v>
      </c>
      <c r="B31" s="30">
        <v>1.3</v>
      </c>
      <c r="C31" s="31">
        <v>0.61</v>
      </c>
      <c r="D31" s="31">
        <v>0.56999999999999995</v>
      </c>
      <c r="E31" s="31">
        <v>0.42</v>
      </c>
      <c r="F31" s="31">
        <v>0.37</v>
      </c>
      <c r="G31" s="27">
        <v>0.91</v>
      </c>
      <c r="H31" s="13">
        <f t="shared" si="24"/>
        <v>0.9091843056272586</v>
      </c>
      <c r="I31" s="27">
        <v>0.9091843056272586</v>
      </c>
      <c r="J31" s="13">
        <f t="shared" si="0"/>
        <v>0.24990328360053263</v>
      </c>
      <c r="K31" s="35">
        <v>1</v>
      </c>
      <c r="L31" s="36">
        <v>0.5</v>
      </c>
      <c r="M31" s="53">
        <v>1</v>
      </c>
      <c r="N31" s="35">
        <v>2</v>
      </c>
      <c r="O31" s="35">
        <v>0.6</v>
      </c>
      <c r="P31" s="55">
        <f t="shared" si="26"/>
        <v>3.3333333333333335</v>
      </c>
      <c r="Q31" s="8">
        <f t="shared" si="2"/>
        <v>1.0989010989010988</v>
      </c>
      <c r="R31" s="8">
        <f t="shared" si="3"/>
        <v>4.3589743589743577</v>
      </c>
      <c r="S31" s="63">
        <v>1</v>
      </c>
      <c r="T31" s="8">
        <f t="shared" si="25"/>
        <v>3.9666666666666659</v>
      </c>
      <c r="U31" s="8">
        <f t="shared" si="4"/>
        <v>2.1</v>
      </c>
      <c r="V31" s="8">
        <f t="shared" si="5"/>
        <v>2.4196666666666662</v>
      </c>
      <c r="W31" s="8">
        <f t="shared" si="6"/>
        <v>2.7300000000000004</v>
      </c>
      <c r="X31" s="8">
        <f t="shared" si="7"/>
        <v>1.3792099999999996</v>
      </c>
      <c r="Y31" s="8">
        <f t="shared" si="8"/>
        <v>1.9765588938764429</v>
      </c>
      <c r="Z31" s="8">
        <f t="shared" si="9"/>
        <v>0.80997327210108938</v>
      </c>
      <c r="AA31" s="14">
        <f t="shared" si="10"/>
        <v>8.9054599927775406</v>
      </c>
      <c r="AB31" s="14">
        <f t="shared" si="11"/>
        <v>12.934490964408777</v>
      </c>
      <c r="AC31" s="9">
        <f t="shared" si="12"/>
        <v>0.50622364645780527</v>
      </c>
      <c r="AD31" s="9">
        <f t="shared" si="13"/>
        <v>4.5081544309279469</v>
      </c>
      <c r="AE31" s="9">
        <f t="shared" si="14"/>
        <v>1.1266025952671845</v>
      </c>
      <c r="AF31" s="18">
        <f t="shared" si="15"/>
        <v>2.2103838226063663</v>
      </c>
      <c r="AG31" s="18">
        <f t="shared" si="16"/>
        <v>1.3076923076923075</v>
      </c>
      <c r="AH31" s="18">
        <f t="shared" si="17"/>
        <v>0.90269151491405875</v>
      </c>
      <c r="AI31" s="18">
        <f t="shared" si="27"/>
        <v>2.0107129581827565</v>
      </c>
      <c r="AJ31" s="24">
        <f t="shared" si="22"/>
        <v>1.19</v>
      </c>
      <c r="AK31" s="18">
        <f t="shared" si="23"/>
        <v>0.82071295818275669</v>
      </c>
      <c r="AL31" s="58">
        <f t="shared" si="18"/>
        <v>17.119158788813724</v>
      </c>
      <c r="AM31" s="56">
        <f t="shared" si="19"/>
        <v>34.238317577627448</v>
      </c>
      <c r="AN31" s="56">
        <f t="shared" si="20"/>
        <v>41.310292073877214</v>
      </c>
      <c r="AQ31" s="46"/>
      <c r="AR31" s="10"/>
    </row>
    <row r="32" spans="1:44">
      <c r="A32" s="30">
        <v>2.1</v>
      </c>
      <c r="B32" s="30">
        <v>1.3</v>
      </c>
      <c r="C32" s="31">
        <v>0.61</v>
      </c>
      <c r="D32" s="31">
        <v>0.56999999999999995</v>
      </c>
      <c r="E32" s="31">
        <v>0.42</v>
      </c>
      <c r="F32" s="31">
        <v>0.37</v>
      </c>
      <c r="G32" s="27">
        <v>0.92</v>
      </c>
      <c r="H32" s="13">
        <f t="shared" si="24"/>
        <v>0.91668077035307827</v>
      </c>
      <c r="I32" s="27">
        <v>0.91668077035307827</v>
      </c>
      <c r="J32" s="13">
        <f t="shared" si="0"/>
        <v>0.24573737410948651</v>
      </c>
      <c r="K32" s="35">
        <v>1</v>
      </c>
      <c r="L32" s="36">
        <v>0.5</v>
      </c>
      <c r="M32" s="53">
        <v>1</v>
      </c>
      <c r="N32" s="35">
        <v>2</v>
      </c>
      <c r="O32" s="35">
        <v>0.6</v>
      </c>
      <c r="P32" s="55">
        <f t="shared" si="26"/>
        <v>3.3333333333333335</v>
      </c>
      <c r="Q32" s="8">
        <f t="shared" si="2"/>
        <v>1.0869565217391304</v>
      </c>
      <c r="R32" s="8">
        <f t="shared" si="3"/>
        <v>4.1374474053295929</v>
      </c>
      <c r="S32" s="63">
        <v>1</v>
      </c>
      <c r="T32" s="8">
        <f t="shared" si="25"/>
        <v>3.8064516129032255</v>
      </c>
      <c r="U32" s="8">
        <f t="shared" si="4"/>
        <v>2.1</v>
      </c>
      <c r="V32" s="8">
        <f t="shared" si="5"/>
        <v>2.3219354838709676</v>
      </c>
      <c r="W32" s="8">
        <f t="shared" si="6"/>
        <v>2.7300000000000004</v>
      </c>
      <c r="X32" s="8">
        <f t="shared" si="7"/>
        <v>1.3235032258064514</v>
      </c>
      <c r="Y32" s="8">
        <f t="shared" si="8"/>
        <v>1.9765588938764429</v>
      </c>
      <c r="Z32" s="8">
        <f t="shared" si="9"/>
        <v>0.77725816840278039</v>
      </c>
      <c r="AA32" s="14">
        <f t="shared" si="10"/>
        <v>8.8935154156155747</v>
      </c>
      <c r="AB32" s="14">
        <f t="shared" si="11"/>
        <v>12.366595896313019</v>
      </c>
      <c r="AC32" s="9">
        <f t="shared" si="12"/>
        <v>0.50264384457003453</v>
      </c>
      <c r="AD32" s="9">
        <f t="shared" si="13"/>
        <v>4.4702707802478807</v>
      </c>
      <c r="AE32" s="9">
        <f t="shared" si="14"/>
        <v>1.0985126030964796</v>
      </c>
      <c r="AF32" s="18">
        <f t="shared" si="15"/>
        <v>2.1607446927108711</v>
      </c>
      <c r="AG32" s="18">
        <f t="shared" si="16"/>
        <v>1.2826086956521741</v>
      </c>
      <c r="AH32" s="18">
        <f t="shared" si="17"/>
        <v>0.87813599705869683</v>
      </c>
      <c r="AI32" s="18">
        <f t="shared" si="27"/>
        <v>1.9849703822585347</v>
      </c>
      <c r="AJ32" s="24">
        <f t="shared" si="22"/>
        <v>1.1800000000000002</v>
      </c>
      <c r="AK32" s="18">
        <f t="shared" si="23"/>
        <v>0.80497038225853468</v>
      </c>
      <c r="AL32" s="58">
        <f t="shared" si="18"/>
        <v>17.746036869685895</v>
      </c>
      <c r="AM32" s="56">
        <f t="shared" si="19"/>
        <v>35.492073739371783</v>
      </c>
      <c r="AN32" s="56">
        <f t="shared" si="20"/>
        <v>43.149378326175068</v>
      </c>
      <c r="AQ32" s="46"/>
      <c r="AR32" s="10"/>
    </row>
    <row r="33" spans="1:44">
      <c r="A33" s="30">
        <v>2.1</v>
      </c>
      <c r="B33" s="30">
        <v>1.3</v>
      </c>
      <c r="C33" s="31">
        <v>0.61</v>
      </c>
      <c r="D33" s="31">
        <v>0.56999999999999995</v>
      </c>
      <c r="E33" s="31">
        <v>0.42</v>
      </c>
      <c r="F33" s="31">
        <v>0.37</v>
      </c>
      <c r="G33" s="27">
        <v>0.93</v>
      </c>
      <c r="H33" s="13">
        <f t="shared" si="24"/>
        <v>0.92401602078371925</v>
      </c>
      <c r="I33" s="27">
        <v>0.92401602078371925</v>
      </c>
      <c r="J33" s="13">
        <f t="shared" si="0"/>
        <v>0.24166382211551646</v>
      </c>
      <c r="K33" s="35">
        <v>1</v>
      </c>
      <c r="L33" s="36">
        <v>0.5</v>
      </c>
      <c r="M33" s="53">
        <v>1</v>
      </c>
      <c r="N33" s="35">
        <v>2</v>
      </c>
      <c r="O33" s="35">
        <v>0.6</v>
      </c>
      <c r="P33" s="55">
        <f t="shared" si="26"/>
        <v>3.3333333333333335</v>
      </c>
      <c r="Q33" s="8">
        <f t="shared" si="2"/>
        <v>1.075268817204301</v>
      </c>
      <c r="R33" s="8">
        <f t="shared" si="3"/>
        <v>3.9314516129032246</v>
      </c>
      <c r="S33" s="63">
        <v>1</v>
      </c>
      <c r="T33" s="8">
        <f t="shared" si="25"/>
        <v>3.6562499999999991</v>
      </c>
      <c r="U33" s="8">
        <f t="shared" si="4"/>
        <v>2.1</v>
      </c>
      <c r="V33" s="8">
        <f t="shared" si="5"/>
        <v>2.2303124999999993</v>
      </c>
      <c r="W33" s="8">
        <f t="shared" si="6"/>
        <v>2.7300000000000004</v>
      </c>
      <c r="X33" s="8">
        <f t="shared" si="7"/>
        <v>1.2712781249999994</v>
      </c>
      <c r="Y33" s="8">
        <f t="shared" si="8"/>
        <v>1.9765588938764429</v>
      </c>
      <c r="Z33" s="8">
        <f t="shared" si="9"/>
        <v>0.74658775868561555</v>
      </c>
      <c r="AA33" s="14">
        <f t="shared" si="10"/>
        <v>8.8818277110807458</v>
      </c>
      <c r="AB33" s="14">
        <f t="shared" si="11"/>
        <v>11.835879996588838</v>
      </c>
      <c r="AC33" s="9">
        <f t="shared" si="12"/>
        <v>0.49903998070555672</v>
      </c>
      <c r="AD33" s="9">
        <f t="shared" si="13"/>
        <v>4.4323871295678146</v>
      </c>
      <c r="AE33" s="9">
        <f t="shared" si="14"/>
        <v>1.071147614826981</v>
      </c>
      <c r="AF33" s="18">
        <f t="shared" si="15"/>
        <v>2.112558744145236</v>
      </c>
      <c r="AG33" s="18">
        <f t="shared" si="16"/>
        <v>1.258064516129032</v>
      </c>
      <c r="AH33" s="18">
        <f t="shared" si="17"/>
        <v>0.85449422801620378</v>
      </c>
      <c r="AI33" s="18">
        <f t="shared" si="27"/>
        <v>1.9595663563541885</v>
      </c>
      <c r="AJ33" s="24">
        <f t="shared" si="22"/>
        <v>1.17</v>
      </c>
      <c r="AK33" s="18">
        <f t="shared" si="23"/>
        <v>0.7895663563541887</v>
      </c>
      <c r="AL33" s="58">
        <f t="shared" si="18"/>
        <v>18.375652472986843</v>
      </c>
      <c r="AM33" s="56">
        <f t="shared" si="19"/>
        <v>36.751304945973686</v>
      </c>
      <c r="AN33" s="56">
        <f t="shared" si="20"/>
        <v>45.024929520950877</v>
      </c>
      <c r="AQ33" s="46"/>
      <c r="AR33" s="10"/>
    </row>
    <row r="34" spans="1:44">
      <c r="A34" s="30">
        <v>2.1</v>
      </c>
      <c r="B34" s="30">
        <v>1.3</v>
      </c>
      <c r="C34" s="31">
        <v>0.61</v>
      </c>
      <c r="D34" s="31">
        <v>0.56999999999999995</v>
      </c>
      <c r="E34" s="31">
        <v>0.42</v>
      </c>
      <c r="F34" s="31">
        <v>0.37</v>
      </c>
      <c r="G34" s="27">
        <v>0.94</v>
      </c>
      <c r="H34" s="13">
        <f t="shared" si="24"/>
        <v>0.9311952020562615</v>
      </c>
      <c r="I34" s="27">
        <v>0.9311952020562615</v>
      </c>
      <c r="J34" s="13">
        <f t="shared" si="0"/>
        <v>0.23768031108254095</v>
      </c>
      <c r="K34" s="35">
        <v>1</v>
      </c>
      <c r="L34" s="36">
        <v>0.5</v>
      </c>
      <c r="M34" s="53">
        <v>1</v>
      </c>
      <c r="N34" s="35">
        <v>2</v>
      </c>
      <c r="O34" s="35">
        <v>0.6</v>
      </c>
      <c r="P34" s="55">
        <f t="shared" si="26"/>
        <v>3.3333333333333335</v>
      </c>
      <c r="Q34" s="8">
        <f t="shared" si="2"/>
        <v>1.0638297872340425</v>
      </c>
      <c r="R34" s="8">
        <f t="shared" si="3"/>
        <v>3.7395228884590597</v>
      </c>
      <c r="S34" s="63">
        <v>1</v>
      </c>
      <c r="T34" s="8">
        <f t="shared" si="25"/>
        <v>3.515151515151516</v>
      </c>
      <c r="U34" s="8">
        <f t="shared" si="4"/>
        <v>2.1</v>
      </c>
      <c r="V34" s="8">
        <f t="shared" si="5"/>
        <v>2.1442424242424249</v>
      </c>
      <c r="W34" s="8">
        <f t="shared" si="6"/>
        <v>2.7300000000000004</v>
      </c>
      <c r="X34" s="8">
        <f t="shared" si="7"/>
        <v>1.2222181818181821</v>
      </c>
      <c r="Y34" s="8">
        <f t="shared" si="8"/>
        <v>1.9765588938764429</v>
      </c>
      <c r="Z34" s="8">
        <f t="shared" si="9"/>
        <v>0.71777616167858249</v>
      </c>
      <c r="AA34" s="14">
        <f t="shared" si="10"/>
        <v>8.8703886811104873</v>
      </c>
      <c r="AB34" s="14">
        <f t="shared" si="11"/>
        <v>11.338911171349764</v>
      </c>
      <c r="AC34" s="9">
        <f t="shared" si="12"/>
        <v>0.49541273070095043</v>
      </c>
      <c r="AD34" s="9">
        <f t="shared" si="13"/>
        <v>4.3945034788877484</v>
      </c>
      <c r="AE34" s="9">
        <f t="shared" si="14"/>
        <v>1.0444869539153485</v>
      </c>
      <c r="AF34" s="18">
        <f t="shared" si="15"/>
        <v>2.0657586895844018</v>
      </c>
      <c r="AG34" s="18">
        <f t="shared" si="16"/>
        <v>1.2340425531914896</v>
      </c>
      <c r="AH34" s="18">
        <f t="shared" si="17"/>
        <v>0.83171613639291198</v>
      </c>
      <c r="AI34" s="18">
        <f t="shared" si="27"/>
        <v>1.9344900756818508</v>
      </c>
      <c r="AJ34" s="24">
        <f t="shared" si="22"/>
        <v>1.1600000000000001</v>
      </c>
      <c r="AK34" s="18">
        <f t="shared" si="23"/>
        <v>0.7744900756818508</v>
      </c>
      <c r="AL34" s="58">
        <f t="shared" si="18"/>
        <v>19.007938033918219</v>
      </c>
      <c r="AM34" s="56">
        <f t="shared" si="19"/>
        <v>38.01587606783643</v>
      </c>
      <c r="AN34" s="56">
        <f t="shared" si="20"/>
        <v>46.93778025278192</v>
      </c>
      <c r="AQ34" s="46"/>
      <c r="AR34" s="10"/>
    </row>
    <row r="35" spans="1:44">
      <c r="A35" s="30">
        <v>2.1</v>
      </c>
      <c r="B35" s="30">
        <v>1.3</v>
      </c>
      <c r="C35" s="31">
        <v>0.61</v>
      </c>
      <c r="D35" s="31">
        <v>0.56999999999999995</v>
      </c>
      <c r="E35" s="31">
        <v>0.42</v>
      </c>
      <c r="F35" s="31">
        <v>0.37</v>
      </c>
      <c r="G35" s="27">
        <v>0.95</v>
      </c>
      <c r="H35" s="13">
        <f t="shared" si="24"/>
        <v>0.93822324267043433</v>
      </c>
      <c r="I35" s="27">
        <v>0.93822324267043433</v>
      </c>
      <c r="J35" s="13">
        <f t="shared" si="0"/>
        <v>0.23378457819557671</v>
      </c>
      <c r="K35" s="35">
        <v>1</v>
      </c>
      <c r="L35" s="36">
        <v>0.5</v>
      </c>
      <c r="M35" s="53">
        <v>1</v>
      </c>
      <c r="N35" s="35">
        <v>2</v>
      </c>
      <c r="O35" s="35">
        <v>0.6</v>
      </c>
      <c r="P35" s="55">
        <f t="shared" si="26"/>
        <v>3.3333333333333335</v>
      </c>
      <c r="Q35" s="8">
        <f t="shared" si="2"/>
        <v>1.0526315789473684</v>
      </c>
      <c r="R35" s="8">
        <f t="shared" si="3"/>
        <v>3.5603715170278649</v>
      </c>
      <c r="S35" s="63">
        <v>1</v>
      </c>
      <c r="T35" s="8">
        <f t="shared" si="25"/>
        <v>3.3823529411764715</v>
      </c>
      <c r="U35" s="8">
        <f t="shared" si="4"/>
        <v>2.1</v>
      </c>
      <c r="V35" s="8">
        <f t="shared" si="5"/>
        <v>2.0632352941176477</v>
      </c>
      <c r="W35" s="8">
        <f t="shared" si="6"/>
        <v>2.7300000000000004</v>
      </c>
      <c r="X35" s="8">
        <f t="shared" si="7"/>
        <v>1.1760441176470591</v>
      </c>
      <c r="Y35" s="8">
        <f t="shared" si="8"/>
        <v>1.9765588938764429</v>
      </c>
      <c r="Z35" s="8">
        <f t="shared" si="9"/>
        <v>0.69065936449549181</v>
      </c>
      <c r="AA35" s="14">
        <f t="shared" si="10"/>
        <v>8.859190472823812</v>
      </c>
      <c r="AB35" s="14">
        <f t="shared" si="11"/>
        <v>10.872663234464536</v>
      </c>
      <c r="AC35" s="9">
        <f t="shared" si="12"/>
        <v>0.49176274531763564</v>
      </c>
      <c r="AD35" s="9">
        <f t="shared" si="13"/>
        <v>4.3566198282076805</v>
      </c>
      <c r="AE35" s="9">
        <f t="shared" si="14"/>
        <v>1.0185105288960186</v>
      </c>
      <c r="AF35" s="18">
        <f t="shared" si="15"/>
        <v>2.020281559359959</v>
      </c>
      <c r="AG35" s="18">
        <f t="shared" si="16"/>
        <v>1.2105263157894739</v>
      </c>
      <c r="AH35" s="18">
        <f t="shared" si="17"/>
        <v>0.80975524357048489</v>
      </c>
      <c r="AI35" s="18">
        <f t="shared" si="27"/>
        <v>1.9097311903920877</v>
      </c>
      <c r="AJ35" s="24">
        <f t="shared" si="22"/>
        <v>1.1500000000000001</v>
      </c>
      <c r="AK35" s="18">
        <f t="shared" si="23"/>
        <v>0.7597311903920877</v>
      </c>
      <c r="AL35" s="58">
        <f t="shared" si="18"/>
        <v>19.642827553977547</v>
      </c>
      <c r="AM35" s="56">
        <f t="shared" si="19"/>
        <v>39.285655107955094</v>
      </c>
      <c r="AN35" s="56">
        <f t="shared" si="20"/>
        <v>48.888797243760749</v>
      </c>
      <c r="AQ35" s="46"/>
      <c r="AR35" s="10"/>
    </row>
    <row r="36" spans="1:44">
      <c r="G36" s="6"/>
      <c r="M36" s="6"/>
      <c r="N36" s="6"/>
      <c r="O36" s="6"/>
      <c r="P36" s="6"/>
      <c r="AC36" s="6"/>
      <c r="AD36" s="6"/>
      <c r="AE36" s="6"/>
      <c r="AI36" s="10"/>
      <c r="AJ36" s="11"/>
      <c r="AK36" s="10"/>
      <c r="AL36" s="19"/>
      <c r="AM36" s="19"/>
      <c r="AN36" s="19"/>
    </row>
    <row r="37" spans="1:44">
      <c r="A37" s="29" t="s">
        <v>21</v>
      </c>
      <c r="B37" s="29"/>
      <c r="C37" s="29"/>
      <c r="D37" s="41"/>
      <c r="E37" s="29"/>
      <c r="F37" s="41"/>
      <c r="G37" s="5" t="s">
        <v>32</v>
      </c>
      <c r="H37" s="5"/>
      <c r="I37" s="5"/>
      <c r="J37" s="5"/>
      <c r="K37" s="33" t="s">
        <v>22</v>
      </c>
      <c r="L37" s="33"/>
      <c r="M37" s="52" t="s">
        <v>47</v>
      </c>
      <c r="N37" s="33" t="s">
        <v>51</v>
      </c>
      <c r="O37" s="33"/>
      <c r="P37" s="7"/>
      <c r="Q37" s="2" t="s">
        <v>61</v>
      </c>
      <c r="R37" s="2"/>
      <c r="S37" s="2"/>
      <c r="T37" s="2"/>
      <c r="U37" s="2"/>
      <c r="V37" s="2"/>
      <c r="W37" s="2"/>
      <c r="X37" s="2"/>
      <c r="Y37" s="2"/>
      <c r="Z37" s="2"/>
      <c r="AA37" s="3" t="s">
        <v>25</v>
      </c>
      <c r="AB37" s="3"/>
      <c r="AC37" s="4" t="s">
        <v>62</v>
      </c>
      <c r="AD37" s="4"/>
      <c r="AE37" s="4"/>
      <c r="AF37" s="12" t="s">
        <v>64</v>
      </c>
      <c r="AG37" s="12"/>
      <c r="AH37" s="12"/>
      <c r="AI37" s="12"/>
      <c r="AJ37" s="12"/>
      <c r="AK37" s="12"/>
      <c r="AL37" s="1" t="s">
        <v>48</v>
      </c>
      <c r="AM37" s="1"/>
      <c r="AN37" s="1"/>
      <c r="AO37" s="1"/>
    </row>
    <row r="38" spans="1:44">
      <c r="D38" s="37" t="s">
        <v>34</v>
      </c>
      <c r="E38" s="39"/>
      <c r="F38" s="40"/>
      <c r="M38" s="52" t="s">
        <v>53</v>
      </c>
      <c r="N38" s="1"/>
      <c r="AL38" s="1" t="s">
        <v>31</v>
      </c>
      <c r="AM38" s="38" t="s">
        <v>52</v>
      </c>
      <c r="AN38" s="38"/>
      <c r="AO38" s="38"/>
      <c r="AP38" s="38"/>
      <c r="AQ38" s="38"/>
      <c r="AR38" s="38"/>
    </row>
  </sheetData>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dimension ref="A1:BF38"/>
  <sheetViews>
    <sheetView workbookViewId="0">
      <selection activeCell="Y4" sqref="Y4"/>
    </sheetView>
  </sheetViews>
  <sheetFormatPr defaultRowHeight="15"/>
  <sheetData>
    <row r="1" spans="1:58" ht="15.75">
      <c r="A1" s="29" t="s">
        <v>0</v>
      </c>
      <c r="B1" s="29" t="s">
        <v>1</v>
      </c>
      <c r="C1" s="29" t="s">
        <v>2</v>
      </c>
      <c r="D1" s="29" t="s">
        <v>3</v>
      </c>
      <c r="E1" s="29" t="s">
        <v>18</v>
      </c>
      <c r="F1" s="29" t="s">
        <v>19</v>
      </c>
      <c r="G1" s="26" t="s">
        <v>4</v>
      </c>
      <c r="H1" s="5" t="s">
        <v>50</v>
      </c>
      <c r="I1" s="26" t="s">
        <v>49</v>
      </c>
      <c r="J1" s="5" t="s">
        <v>5</v>
      </c>
      <c r="K1" s="33" t="s">
        <v>8</v>
      </c>
      <c r="L1" s="34" t="s">
        <v>17</v>
      </c>
      <c r="M1" s="52" t="s">
        <v>33</v>
      </c>
      <c r="N1" s="33" t="s">
        <v>29</v>
      </c>
      <c r="O1" s="33" t="s">
        <v>30</v>
      </c>
      <c r="P1" s="33" t="s">
        <v>20</v>
      </c>
      <c r="Q1" s="2" t="s">
        <v>6</v>
      </c>
      <c r="R1" s="2" t="s">
        <v>7</v>
      </c>
      <c r="S1" s="62" t="s">
        <v>9</v>
      </c>
      <c r="T1" s="2" t="s">
        <v>10</v>
      </c>
      <c r="U1" s="2" t="s">
        <v>11</v>
      </c>
      <c r="V1" s="2" t="s">
        <v>12</v>
      </c>
      <c r="W1" s="2" t="s">
        <v>13</v>
      </c>
      <c r="X1" s="2" t="s">
        <v>14</v>
      </c>
      <c r="Y1" s="2" t="s">
        <v>15</v>
      </c>
      <c r="Z1" s="2" t="s">
        <v>16</v>
      </c>
      <c r="AA1" s="15" t="s">
        <v>23</v>
      </c>
      <c r="AB1" s="16" t="s">
        <v>24</v>
      </c>
      <c r="AC1" s="4" t="s">
        <v>35</v>
      </c>
      <c r="AD1" s="4" t="s">
        <v>41</v>
      </c>
      <c r="AE1" s="4" t="s">
        <v>42</v>
      </c>
      <c r="AF1" s="59" t="s">
        <v>55</v>
      </c>
      <c r="AG1" s="59" t="s">
        <v>59</v>
      </c>
      <c r="AH1" s="59" t="s">
        <v>54</v>
      </c>
      <c r="AI1" s="59" t="s">
        <v>57</v>
      </c>
      <c r="AJ1" s="59" t="s">
        <v>58</v>
      </c>
      <c r="AK1" s="17" t="s">
        <v>38</v>
      </c>
      <c r="AL1" s="17" t="s">
        <v>43</v>
      </c>
      <c r="AM1" s="17" t="s">
        <v>39</v>
      </c>
      <c r="AN1" s="17" t="s">
        <v>37</v>
      </c>
      <c r="AO1" s="12" t="s">
        <v>44</v>
      </c>
      <c r="AP1" s="17" t="s">
        <v>40</v>
      </c>
      <c r="AQ1" s="41" t="s">
        <v>60</v>
      </c>
      <c r="AR1" s="42" t="s">
        <v>41</v>
      </c>
      <c r="AS1" s="42" t="s">
        <v>42</v>
      </c>
      <c r="AT1" s="48" t="s">
        <v>45</v>
      </c>
      <c r="AU1" s="47" t="s">
        <v>43</v>
      </c>
      <c r="AV1" s="47" t="s">
        <v>39</v>
      </c>
      <c r="AW1" s="48" t="s">
        <v>37</v>
      </c>
      <c r="AX1" s="48" t="s">
        <v>44</v>
      </c>
      <c r="AY1" s="48" t="s">
        <v>46</v>
      </c>
      <c r="AZ1" s="58" t="s">
        <v>26</v>
      </c>
      <c r="BA1" s="58" t="s">
        <v>27</v>
      </c>
      <c r="BB1" s="58" t="s">
        <v>28</v>
      </c>
      <c r="BE1" s="45"/>
    </row>
    <row r="2" spans="1:58">
      <c r="A2" s="30">
        <v>2.1</v>
      </c>
      <c r="B2" s="30">
        <v>1.3</v>
      </c>
      <c r="C2" s="31">
        <v>0.61</v>
      </c>
      <c r="D2" s="31">
        <v>0.56999999999999995</v>
      </c>
      <c r="E2" s="31">
        <v>0.42</v>
      </c>
      <c r="F2" s="31">
        <v>0.37</v>
      </c>
      <c r="G2" s="27">
        <v>0.62</v>
      </c>
      <c r="H2" s="13">
        <f xml:space="preserve"> (C2*D2*G2+A2*B2*C2-A2*B2*G2-A2*C2*D2)/(G2*(C2-A2))</f>
        <v>0.58659450097423682</v>
      </c>
      <c r="I2" s="27">
        <v>0.58659450097423682</v>
      </c>
      <c r="J2" s="13">
        <f t="shared" ref="J2:J35" si="0">(Q2+R2)/((AA2+AB2)*M2)</f>
        <v>0.42303640911098195</v>
      </c>
      <c r="K2" s="35">
        <v>1</v>
      </c>
      <c r="L2" s="36">
        <v>0.5</v>
      </c>
      <c r="M2" s="53">
        <v>1</v>
      </c>
      <c r="N2" s="35">
        <v>2</v>
      </c>
      <c r="O2" s="35">
        <v>0.6</v>
      </c>
      <c r="P2" s="55">
        <f t="shared" ref="P2:P18" si="1">N2/O2</f>
        <v>3.3333333333333335</v>
      </c>
      <c r="Q2" s="8">
        <f t="shared" ref="Q2:Q35" si="2">S2/(G2*K2)</f>
        <v>1.6129032258064517</v>
      </c>
      <c r="R2" s="8">
        <f t="shared" ref="R2:R35" si="3">T2/(G2*K2)</f>
        <v>238.70967741935462</v>
      </c>
      <c r="S2" s="63">
        <v>1</v>
      </c>
      <c r="T2" s="8">
        <f>(A2-G2)/(G2-C2)</f>
        <v>147.99999999999986</v>
      </c>
      <c r="U2" s="8">
        <f t="shared" ref="U2:U35" si="4">A2*S2</f>
        <v>2.1</v>
      </c>
      <c r="V2" s="8">
        <f t="shared" ref="V2:V35" si="5">T2*C2</f>
        <v>90.279999999999916</v>
      </c>
      <c r="W2" s="8">
        <f t="shared" ref="W2:W35" si="6">U2*B2</f>
        <v>2.7300000000000004</v>
      </c>
      <c r="X2" s="8">
        <f t="shared" ref="X2:X35" si="7">V2*D2</f>
        <v>51.459599999999945</v>
      </c>
      <c r="Y2" s="8">
        <f t="shared" ref="Y2:Z35" si="8">W2*E2+W2*E2^2+W2*E2^3+W2*E2^4+W2*E2^5+W2*E2^6+W2*E2^7+W2*E2^8+W2*E2^9+W2*E2^10</f>
        <v>1.9765588938764429</v>
      </c>
      <c r="Z2" s="8">
        <f t="shared" si="8"/>
        <v>30.220851496880965</v>
      </c>
      <c r="AA2" s="14">
        <f t="shared" ref="AA2:AB35" si="9">Q2+S2+U2+W2+Y2</f>
        <v>9.419462119682894</v>
      </c>
      <c r="AB2" s="14">
        <f t="shared" si="9"/>
        <v>558.67012891623529</v>
      </c>
      <c r="AC2" s="9">
        <f t="shared" ref="AC2:AC35" si="10">(T2*((AA2/(AA2+AB2))*(AA2+AB2))- ((AB2/(AA2+AB2))*(AA2+AB2)))/ (((AA2/(AA2+AB2))*(AA2+AB2))*(1+T2))</f>
        <v>0.59523359501960971</v>
      </c>
      <c r="AD2" s="9">
        <f t="shared" ref="AD2:AD35" si="11">(AA2*M2)*AC2</f>
        <v>5.6067803006498824</v>
      </c>
      <c r="AE2" s="9">
        <f t="shared" ref="AE2:AE35" si="12">AD2*J2</f>
        <v>2.3718722050611181</v>
      </c>
      <c r="AF2" s="60">
        <f>AE2/R2</f>
        <v>9.9362213995803691E-3</v>
      </c>
      <c r="AG2" s="60">
        <f>(T2+V2)*AF2</f>
        <v>2.3676028350920082</v>
      </c>
      <c r="AH2" s="60">
        <f t="shared" ref="AH2:AH35" si="13">AF2*AK2</f>
        <v>4.9095648438214359E-2</v>
      </c>
      <c r="AI2" s="60">
        <f t="shared" ref="AI2:AI35" si="14">AH2/AD2</f>
        <v>8.7564780151138926E-3</v>
      </c>
      <c r="AJ2" s="60">
        <f t="shared" ref="AJ2:AJ35" si="15">AH2/AE2</f>
        <v>2.0699112006731944E-2</v>
      </c>
      <c r="AK2" s="18">
        <f t="shared" ref="AK2:AK35" si="16">AO2/G2+AP2/I2</f>
        <v>4.941078349994072</v>
      </c>
      <c r="AL2" s="18">
        <f t="shared" ref="AL2:AL35" si="17">AO2/G2</f>
        <v>2.3870967741935485</v>
      </c>
      <c r="AM2" s="18">
        <f t="shared" ref="AM2:AM35" si="18">AP2/I2</f>
        <v>2.5539815758005235</v>
      </c>
      <c r="AN2" s="18">
        <f>T2*(G2-C2)+V2*(I2-D2)</f>
        <v>2.978151547954103</v>
      </c>
      <c r="AO2" s="24">
        <f>T2*(G2-C2)</f>
        <v>1.48</v>
      </c>
      <c r="AP2" s="18">
        <f>V2*(I2-D2)</f>
        <v>1.4981515479541032</v>
      </c>
      <c r="AQ2" s="61">
        <f t="shared" ref="AQ2:AQ35" si="19">AK2/(T2+V2)</f>
        <v>2.0736437594401868E-2</v>
      </c>
      <c r="AR2" s="43">
        <f t="shared" ref="AR2:AR35" si="20">100000*AC2*M2</f>
        <v>59523.359501960971</v>
      </c>
      <c r="AS2" s="43">
        <f t="shared" ref="AS2:AS35" si="21">AR2*J2</f>
        <v>25180.548261931617</v>
      </c>
      <c r="AT2" s="50">
        <f t="shared" ref="AT2:AT35" si="22">(100000/AA2)*(AO2/G2+AP2/H2)</f>
        <v>52456.056271718553</v>
      </c>
      <c r="AU2" s="49">
        <f t="shared" ref="AU2:AU35" si="23">(100000/AA2)*(AO2/G2)</f>
        <v>25342.17712076653</v>
      </c>
      <c r="AV2" s="49">
        <f t="shared" ref="AV2:AV35" si="24">(100000/AA2)*(AP2/H2)</f>
        <v>27113.87915095202</v>
      </c>
      <c r="AW2" s="50">
        <f t="shared" ref="AW2:AW35" si="25">(100000/AA2)*AN2</f>
        <v>31617.00222490371</v>
      </c>
      <c r="AX2" s="50">
        <f t="shared" ref="AX2:AX35" si="26">(100000/AA2)*AO2</f>
        <v>15712.149814875249</v>
      </c>
      <c r="AY2" s="50">
        <f t="shared" ref="AY2:AY35" si="27">(100000/AA2)*AP2</f>
        <v>15904.852410028467</v>
      </c>
      <c r="AZ2" s="58">
        <f t="shared" ref="AZ2:AZ35" si="28">100*(AA2/(AA2+P2*AB2))</f>
        <v>0.50326962243810991</v>
      </c>
      <c r="BA2" s="56">
        <f t="shared" ref="BA2:BA35" si="29">((100*AA2)/L2)/(AA2+AB2*P2)</f>
        <v>1.0065392448762198</v>
      </c>
      <c r="BB2" s="56">
        <f t="shared" ref="BB2:BB35" si="30">((100*AA2)/L2)/((AA2+AB2*P2)+(AA2*(1-1/L2)))</f>
        <v>1.0116304737418895</v>
      </c>
      <c r="BE2" s="46"/>
      <c r="BF2" s="10"/>
    </row>
    <row r="3" spans="1:58">
      <c r="A3" s="30">
        <v>2.1</v>
      </c>
      <c r="B3" s="30">
        <v>1.3</v>
      </c>
      <c r="C3" s="31">
        <v>0.61</v>
      </c>
      <c r="D3" s="31">
        <v>0.56999999999999995</v>
      </c>
      <c r="E3" s="31">
        <v>0.42</v>
      </c>
      <c r="F3" s="31">
        <v>0.37</v>
      </c>
      <c r="G3" s="27">
        <v>0.63</v>
      </c>
      <c r="H3" s="13">
        <f xml:space="preserve"> (C3*D3*G3+A3*B3*C3-A3*B3*G3-A3*C3*D3)/(G3*(C3-A3))</f>
        <v>0.60266219239373597</v>
      </c>
      <c r="I3" s="27">
        <v>0.60266219239373597</v>
      </c>
      <c r="J3" s="13">
        <f t="shared" si="0"/>
        <v>0.41498473118899964</v>
      </c>
      <c r="K3" s="35">
        <v>1</v>
      </c>
      <c r="L3" s="36">
        <v>0.5</v>
      </c>
      <c r="M3" s="53">
        <v>1</v>
      </c>
      <c r="N3" s="35">
        <v>2</v>
      </c>
      <c r="O3" s="35">
        <v>0.6</v>
      </c>
      <c r="P3" s="55">
        <f t="shared" si="1"/>
        <v>3.3333333333333335</v>
      </c>
      <c r="Q3" s="8">
        <f t="shared" si="2"/>
        <v>1.5873015873015872</v>
      </c>
      <c r="R3" s="8">
        <f t="shared" si="3"/>
        <v>116.66666666666657</v>
      </c>
      <c r="S3" s="63">
        <v>1</v>
      </c>
      <c r="T3" s="8">
        <f>(A3-G3)/(G3-C3)</f>
        <v>73.499999999999943</v>
      </c>
      <c r="U3" s="8">
        <f t="shared" si="4"/>
        <v>2.1</v>
      </c>
      <c r="V3" s="8">
        <f t="shared" si="5"/>
        <v>44.834999999999965</v>
      </c>
      <c r="W3" s="8">
        <f t="shared" si="6"/>
        <v>2.7300000000000004</v>
      </c>
      <c r="X3" s="8">
        <f t="shared" si="7"/>
        <v>25.555949999999978</v>
      </c>
      <c r="Y3" s="8">
        <f t="shared" si="8"/>
        <v>1.9765588938764429</v>
      </c>
      <c r="Z3" s="8">
        <f t="shared" si="8"/>
        <v>15.008328277167237</v>
      </c>
      <c r="AA3" s="14">
        <f t="shared" si="9"/>
        <v>9.3938604811780309</v>
      </c>
      <c r="AB3" s="14">
        <f t="shared" si="9"/>
        <v>275.56594494383376</v>
      </c>
      <c r="AC3" s="9">
        <f t="shared" si="10"/>
        <v>0.59282301042557661</v>
      </c>
      <c r="AD3" s="9">
        <f t="shared" si="11"/>
        <v>5.5688966499698163</v>
      </c>
      <c r="AE3" s="9">
        <f t="shared" si="12"/>
        <v>2.311007079307045</v>
      </c>
      <c r="AF3" s="60">
        <f t="shared" ref="AF3:AF35" si="31">AE3/R3</f>
        <v>1.9808632108346116E-2</v>
      </c>
      <c r="AG3" s="60">
        <f t="shared" ref="AG3:AG35" si="32">(T3+V3)*AF3</f>
        <v>2.3440544805411361</v>
      </c>
      <c r="AH3" s="60">
        <f t="shared" si="13"/>
        <v>9.4353154320223079E-2</v>
      </c>
      <c r="AI3" s="60">
        <f t="shared" si="14"/>
        <v>1.6942881193662388E-2</v>
      </c>
      <c r="AJ3" s="60">
        <f t="shared" si="15"/>
        <v>4.0827721890196393E-2</v>
      </c>
      <c r="AK3" s="18">
        <f t="shared" si="16"/>
        <v>4.763234220522909</v>
      </c>
      <c r="AL3" s="18">
        <f t="shared" si="17"/>
        <v>2.3333333333333335</v>
      </c>
      <c r="AM3" s="18">
        <f t="shared" si="18"/>
        <v>2.4299008871895751</v>
      </c>
      <c r="AN3" s="18">
        <f t="shared" ref="AN3:AN19" si="33">T3*(G3-C3)+V3*(I3-D3)</f>
        <v>2.9344093959731534</v>
      </c>
      <c r="AO3" s="24">
        <f t="shared" ref="AO3:AO35" si="34">T3*(G3-C3)</f>
        <v>1.4700000000000002</v>
      </c>
      <c r="AP3" s="18">
        <f t="shared" ref="AP3:AP35" si="35">V3*(I3-D3)</f>
        <v>1.4644093959731534</v>
      </c>
      <c r="AQ3" s="61">
        <f t="shared" si="19"/>
        <v>4.025211662249472E-2</v>
      </c>
      <c r="AR3" s="43">
        <f t="shared" si="20"/>
        <v>59282.301042557665</v>
      </c>
      <c r="AS3" s="43">
        <f t="shared" si="21"/>
        <v>24601.249762411146</v>
      </c>
      <c r="AT3" s="50">
        <f t="shared" si="22"/>
        <v>50705.822489771308</v>
      </c>
      <c r="AU3" s="49">
        <f t="shared" si="23"/>
        <v>24838.918334038568</v>
      </c>
      <c r="AV3" s="49">
        <f t="shared" si="24"/>
        <v>25866.904155732736</v>
      </c>
      <c r="AW3" s="50">
        <f t="shared" si="25"/>
        <v>31237.523719376826</v>
      </c>
      <c r="AX3" s="50">
        <f t="shared" si="26"/>
        <v>15648.5185504443</v>
      </c>
      <c r="AY3" s="50">
        <f t="shared" si="27"/>
        <v>15589.00516893253</v>
      </c>
      <c r="AZ3" s="58">
        <f t="shared" si="28"/>
        <v>1.0123272532773417</v>
      </c>
      <c r="BA3" s="56">
        <f t="shared" si="29"/>
        <v>2.0246545065546835</v>
      </c>
      <c r="BB3" s="56">
        <f t="shared" si="30"/>
        <v>2.0453602457501128</v>
      </c>
      <c r="BE3" s="46"/>
      <c r="BF3" s="10"/>
    </row>
    <row r="4" spans="1:58">
      <c r="A4" s="30">
        <v>2.1</v>
      </c>
      <c r="B4" s="30">
        <v>1.3</v>
      </c>
      <c r="C4" s="31">
        <v>0.61</v>
      </c>
      <c r="D4" s="31">
        <v>0.56999999999999995</v>
      </c>
      <c r="E4" s="31">
        <v>0.42</v>
      </c>
      <c r="F4" s="31">
        <v>0.37</v>
      </c>
      <c r="G4" s="27">
        <v>0.64</v>
      </c>
      <c r="H4" s="13">
        <f xml:space="preserve"> (C4*D4*G4+A4*B4*C4-A4*B4*G4-A4*C4*D4)/(G4*(C4-A4))</f>
        <v>0.61822776845637561</v>
      </c>
      <c r="I4" s="27">
        <v>0.61822776845637561</v>
      </c>
      <c r="J4" s="13">
        <f t="shared" si="0"/>
        <v>0.40710821155208221</v>
      </c>
      <c r="K4" s="35">
        <v>1</v>
      </c>
      <c r="L4" s="36">
        <v>0.5</v>
      </c>
      <c r="M4" s="53">
        <v>1</v>
      </c>
      <c r="N4" s="35">
        <v>2</v>
      </c>
      <c r="O4" s="35">
        <v>0.6</v>
      </c>
      <c r="P4" s="55">
        <f t="shared" si="1"/>
        <v>3.3333333333333335</v>
      </c>
      <c r="Q4" s="8">
        <f t="shared" si="2"/>
        <v>1.5625</v>
      </c>
      <c r="R4" s="8">
        <f t="shared" si="3"/>
        <v>76.0416666666666</v>
      </c>
      <c r="S4" s="63">
        <v>1</v>
      </c>
      <c r="T4" s="8">
        <f>(A4-G4)/(G4-C4)</f>
        <v>48.666666666666622</v>
      </c>
      <c r="U4" s="8">
        <f t="shared" si="4"/>
        <v>2.1</v>
      </c>
      <c r="V4" s="8">
        <f t="shared" si="5"/>
        <v>29.686666666666639</v>
      </c>
      <c r="W4" s="8">
        <f t="shared" si="6"/>
        <v>2.7300000000000004</v>
      </c>
      <c r="X4" s="8">
        <f t="shared" si="7"/>
        <v>16.921399999999984</v>
      </c>
      <c r="Y4" s="8">
        <f t="shared" si="8"/>
        <v>1.9765588938764429</v>
      </c>
      <c r="Z4" s="8">
        <f t="shared" si="8"/>
        <v>9.9374872039293276</v>
      </c>
      <c r="AA4" s="14">
        <f t="shared" si="9"/>
        <v>9.3690588938764421</v>
      </c>
      <c r="AB4" s="14">
        <f t="shared" si="9"/>
        <v>181.25388720392917</v>
      </c>
      <c r="AC4" s="9">
        <f t="shared" si="10"/>
        <v>0.59034883459904219</v>
      </c>
      <c r="AD4" s="9">
        <f t="shared" si="11"/>
        <v>5.5310129992897492</v>
      </c>
      <c r="AE4" s="9">
        <f t="shared" si="12"/>
        <v>2.2517208102121677</v>
      </c>
      <c r="AF4" s="60">
        <f t="shared" si="31"/>
        <v>2.9611670928817575E-2</v>
      </c>
      <c r="AG4" s="60">
        <f t="shared" si="32"/>
        <v>2.3201731228426179</v>
      </c>
      <c r="AH4" s="60">
        <f t="shared" si="13"/>
        <v>0.13612776015431316</v>
      </c>
      <c r="AI4" s="60">
        <f t="shared" si="14"/>
        <v>2.4611723055395756E-2</v>
      </c>
      <c r="AJ4" s="60">
        <f t="shared" si="15"/>
        <v>6.0454990484138466E-2</v>
      </c>
      <c r="AK4" s="18">
        <f t="shared" si="16"/>
        <v>4.5970982347313587</v>
      </c>
      <c r="AL4" s="18">
        <f t="shared" si="17"/>
        <v>2.28125</v>
      </c>
      <c r="AM4" s="18">
        <f t="shared" si="18"/>
        <v>2.3158482347313583</v>
      </c>
      <c r="AN4" s="18">
        <f t="shared" si="33"/>
        <v>2.8917216862416044</v>
      </c>
      <c r="AO4" s="24">
        <f t="shared" si="34"/>
        <v>1.46</v>
      </c>
      <c r="AP4" s="18">
        <f t="shared" si="35"/>
        <v>1.4317216862416042</v>
      </c>
      <c r="AQ4" s="61">
        <f t="shared" si="19"/>
        <v>5.8671380516438727E-2</v>
      </c>
      <c r="AR4" s="43">
        <f t="shared" si="20"/>
        <v>59034.883459904217</v>
      </c>
      <c r="AS4" s="43">
        <f t="shared" si="21"/>
        <v>24033.585824547205</v>
      </c>
      <c r="AT4" s="50">
        <f t="shared" si="22"/>
        <v>49066.809023219968</v>
      </c>
      <c r="AU4" s="49">
        <f t="shared" si="23"/>
        <v>24348.763582765081</v>
      </c>
      <c r="AV4" s="49">
        <f t="shared" si="24"/>
        <v>24718.04544045488</v>
      </c>
      <c r="AW4" s="50">
        <f t="shared" si="25"/>
        <v>30864.590766225363</v>
      </c>
      <c r="AX4" s="50">
        <f t="shared" si="26"/>
        <v>15583.208692969651</v>
      </c>
      <c r="AY4" s="50">
        <f t="shared" si="27"/>
        <v>15281.382073255709</v>
      </c>
      <c r="AZ4" s="58">
        <f t="shared" si="28"/>
        <v>1.5270277901153899</v>
      </c>
      <c r="BA4" s="56">
        <f t="shared" si="29"/>
        <v>3.0540555802307803</v>
      </c>
      <c r="BB4" s="56">
        <f t="shared" si="30"/>
        <v>3.1014150499300328</v>
      </c>
      <c r="BE4" s="46"/>
      <c r="BF4" s="10"/>
    </row>
    <row r="5" spans="1:58">
      <c r="A5" s="30">
        <v>2.1</v>
      </c>
      <c r="B5" s="30">
        <v>1.3</v>
      </c>
      <c r="C5" s="31">
        <v>0.61</v>
      </c>
      <c r="D5" s="31">
        <v>0.56999999999999995</v>
      </c>
      <c r="E5" s="31">
        <v>0.42</v>
      </c>
      <c r="F5" s="31">
        <v>0.37</v>
      </c>
      <c r="G5" s="27">
        <v>0.65</v>
      </c>
      <c r="H5" s="13">
        <f t="shared" ref="H5:H35" si="36" xml:space="preserve"> (C5*D5*G5+A5*B5*C5-A5*B5*G5-A5*C5*D5)/(G5*(C5-A5))</f>
        <v>0.63331440371708825</v>
      </c>
      <c r="I5" s="27">
        <v>0.63331440371708825</v>
      </c>
      <c r="J5" s="13">
        <f t="shared" si="0"/>
        <v>0.39940421601236981</v>
      </c>
      <c r="K5" s="35">
        <v>1</v>
      </c>
      <c r="L5" s="36">
        <v>0.5</v>
      </c>
      <c r="M5" s="53">
        <v>1</v>
      </c>
      <c r="N5" s="35">
        <v>2</v>
      </c>
      <c r="O5" s="35">
        <v>0.6</v>
      </c>
      <c r="P5" s="55">
        <f t="shared" si="1"/>
        <v>3.3333333333333335</v>
      </c>
      <c r="Q5" s="8">
        <f t="shared" si="2"/>
        <v>1.5384615384615383</v>
      </c>
      <c r="R5" s="8">
        <f t="shared" si="3"/>
        <v>55.769230769230724</v>
      </c>
      <c r="S5" s="63">
        <v>1</v>
      </c>
      <c r="T5" s="8">
        <f>(A5-G5)/(G5-C5)</f>
        <v>36.249999999999972</v>
      </c>
      <c r="U5" s="8">
        <f t="shared" si="4"/>
        <v>2.1</v>
      </c>
      <c r="V5" s="8">
        <f t="shared" si="5"/>
        <v>22.112499999999983</v>
      </c>
      <c r="W5" s="8">
        <f t="shared" si="6"/>
        <v>2.7300000000000004</v>
      </c>
      <c r="X5" s="8">
        <f t="shared" si="7"/>
        <v>12.604124999999989</v>
      </c>
      <c r="Y5" s="8">
        <f t="shared" si="8"/>
        <v>1.9765588938764429</v>
      </c>
      <c r="Z5" s="8">
        <f t="shared" si="8"/>
        <v>7.4020666673103719</v>
      </c>
      <c r="AA5" s="14">
        <f t="shared" si="9"/>
        <v>9.3450204323379822</v>
      </c>
      <c r="AB5" s="14">
        <f t="shared" si="9"/>
        <v>134.13792243654103</v>
      </c>
      <c r="AC5" s="9">
        <f t="shared" si="10"/>
        <v>0.58781351933709869</v>
      </c>
      <c r="AD5" s="9">
        <f t="shared" si="11"/>
        <v>5.4931293486096848</v>
      </c>
      <c r="AE5" s="9">
        <f t="shared" si="12"/>
        <v>2.1939790209359908</v>
      </c>
      <c r="AF5" s="60">
        <f t="shared" si="31"/>
        <v>3.9340313478852279E-2</v>
      </c>
      <c r="AG5" s="60">
        <f t="shared" si="32"/>
        <v>2.2959990454095145</v>
      </c>
      <c r="AH5" s="60">
        <f t="shared" si="13"/>
        <v>0.17472702768351783</v>
      </c>
      <c r="AI5" s="60">
        <f t="shared" si="14"/>
        <v>3.1808285695610165E-2</v>
      </c>
      <c r="AJ5" s="60">
        <f t="shared" si="15"/>
        <v>7.9639333838742055E-2</v>
      </c>
      <c r="AK5" s="18">
        <f t="shared" si="16"/>
        <v>4.4414243871606116</v>
      </c>
      <c r="AL5" s="18">
        <f t="shared" si="17"/>
        <v>2.2307692307692308</v>
      </c>
      <c r="AM5" s="18">
        <f t="shared" si="18"/>
        <v>2.2106551563913808</v>
      </c>
      <c r="AN5" s="18">
        <f t="shared" si="33"/>
        <v>2.8500397521941139</v>
      </c>
      <c r="AO5" s="24">
        <f t="shared" si="34"/>
        <v>1.4500000000000002</v>
      </c>
      <c r="AP5" s="18">
        <f t="shared" si="35"/>
        <v>1.4000397521941139</v>
      </c>
      <c r="AQ5" s="61">
        <f t="shared" si="19"/>
        <v>7.6100653453169673E-2</v>
      </c>
      <c r="AR5" s="43">
        <f t="shared" si="20"/>
        <v>58781.35193370987</v>
      </c>
      <c r="AS5" s="43">
        <f t="shared" si="21"/>
        <v>23477.51978523059</v>
      </c>
      <c r="AT5" s="50">
        <f t="shared" si="22"/>
        <v>47527.176845876995</v>
      </c>
      <c r="AU5" s="49">
        <f t="shared" si="23"/>
        <v>23871.207633209273</v>
      </c>
      <c r="AV5" s="49">
        <f t="shared" si="24"/>
        <v>23655.969212667718</v>
      </c>
      <c r="AW5" s="50">
        <f t="shared" si="25"/>
        <v>30497.950997856482</v>
      </c>
      <c r="AX5" s="50">
        <f t="shared" si="26"/>
        <v>15516.28496158603</v>
      </c>
      <c r="AY5" s="50">
        <f t="shared" si="27"/>
        <v>14981.666036270455</v>
      </c>
      <c r="AZ5" s="58">
        <f t="shared" si="28"/>
        <v>2.0472300888443407</v>
      </c>
      <c r="BA5" s="56">
        <f t="shared" si="29"/>
        <v>4.0944601776886813</v>
      </c>
      <c r="BB5" s="56">
        <f t="shared" si="30"/>
        <v>4.1800351142723233</v>
      </c>
      <c r="BE5" s="46"/>
      <c r="BF5" s="10"/>
    </row>
    <row r="6" spans="1:58">
      <c r="A6" s="30">
        <v>2.1</v>
      </c>
      <c r="B6" s="30">
        <v>1.3</v>
      </c>
      <c r="C6" s="31">
        <v>0.61</v>
      </c>
      <c r="D6" s="31">
        <v>0.56999999999999995</v>
      </c>
      <c r="E6" s="31">
        <v>0.42</v>
      </c>
      <c r="F6" s="31">
        <v>0.37</v>
      </c>
      <c r="G6" s="27">
        <v>0.66</v>
      </c>
      <c r="H6" s="13">
        <f t="shared" si="36"/>
        <v>0.64794386821232441</v>
      </c>
      <c r="I6" s="27">
        <v>0.64794386821232441</v>
      </c>
      <c r="J6" s="13">
        <f t="shared" si="0"/>
        <v>0.39186999710676462</v>
      </c>
      <c r="K6" s="35">
        <v>1</v>
      </c>
      <c r="L6" s="36">
        <v>0.5</v>
      </c>
      <c r="M6" s="53">
        <v>1</v>
      </c>
      <c r="N6" s="35">
        <v>2</v>
      </c>
      <c r="O6" s="35">
        <v>0.6</v>
      </c>
      <c r="P6" s="55">
        <f t="shared" si="1"/>
        <v>3.3333333333333335</v>
      </c>
      <c r="Q6" s="8">
        <f t="shared" si="2"/>
        <v>1.5151515151515151</v>
      </c>
      <c r="R6" s="8">
        <f t="shared" si="3"/>
        <v>43.636363636363591</v>
      </c>
      <c r="S6" s="63">
        <v>1</v>
      </c>
      <c r="T6" s="8">
        <f t="shared" ref="T6:T35" si="37">(A6-G6)/(G6-C6)</f>
        <v>28.799999999999972</v>
      </c>
      <c r="U6" s="8">
        <f t="shared" si="4"/>
        <v>2.1</v>
      </c>
      <c r="V6" s="8">
        <f t="shared" si="5"/>
        <v>17.567999999999984</v>
      </c>
      <c r="W6" s="8">
        <f t="shared" si="6"/>
        <v>2.7300000000000004</v>
      </c>
      <c r="X6" s="8">
        <f t="shared" si="7"/>
        <v>10.013759999999991</v>
      </c>
      <c r="Y6" s="8">
        <f t="shared" si="8"/>
        <v>1.9765588938764429</v>
      </c>
      <c r="Z6" s="8">
        <f t="shared" si="8"/>
        <v>5.8808143453389974</v>
      </c>
      <c r="AA6" s="14">
        <f t="shared" si="9"/>
        <v>9.3217104090279577</v>
      </c>
      <c r="AB6" s="14">
        <f t="shared" si="9"/>
        <v>105.89893798170255</v>
      </c>
      <c r="AC6" s="9">
        <f t="shared" si="10"/>
        <v>0.58521939199551609</v>
      </c>
      <c r="AD6" s="9">
        <f t="shared" si="11"/>
        <v>5.4552456979296151</v>
      </c>
      <c r="AE6" s="9">
        <f t="shared" si="12"/>
        <v>2.1377471158643684</v>
      </c>
      <c r="AF6" s="60">
        <f t="shared" si="31"/>
        <v>4.8990038071891825E-2</v>
      </c>
      <c r="AG6" s="60">
        <f t="shared" si="32"/>
        <v>2.2715700853174776</v>
      </c>
      <c r="AH6" s="60">
        <f t="shared" si="13"/>
        <v>0.21041937176828721</v>
      </c>
      <c r="AI6" s="60">
        <f t="shared" si="14"/>
        <v>3.8571933038349847E-2</v>
      </c>
      <c r="AJ6" s="60">
        <f t="shared" si="15"/>
        <v>9.8430431834874474E-2</v>
      </c>
      <c r="AK6" s="18">
        <f t="shared" si="16"/>
        <v>4.2951461164308817</v>
      </c>
      <c r="AL6" s="18">
        <f t="shared" si="17"/>
        <v>2.1818181818181817</v>
      </c>
      <c r="AM6" s="18">
        <f t="shared" si="18"/>
        <v>2.1133279346127001</v>
      </c>
      <c r="AN6" s="18">
        <f t="shared" si="33"/>
        <v>2.8093178767541147</v>
      </c>
      <c r="AO6" s="24">
        <f t="shared" si="34"/>
        <v>1.44</v>
      </c>
      <c r="AP6" s="18">
        <f t="shared" si="35"/>
        <v>1.369317876754115</v>
      </c>
      <c r="AQ6" s="61">
        <f t="shared" si="19"/>
        <v>9.2631688156290679E-2</v>
      </c>
      <c r="AR6" s="43">
        <f t="shared" si="20"/>
        <v>58521.939199551613</v>
      </c>
      <c r="AS6" s="43">
        <f t="shared" si="21"/>
        <v>22932.992144810545</v>
      </c>
      <c r="AT6" s="50">
        <f t="shared" si="22"/>
        <v>46076.802732158336</v>
      </c>
      <c r="AU6" s="49">
        <f t="shared" si="23"/>
        <v>23405.770894846923</v>
      </c>
      <c r="AV6" s="49">
        <f t="shared" si="24"/>
        <v>22671.031837311413</v>
      </c>
      <c r="AW6" s="50">
        <f t="shared" si="25"/>
        <v>30137.364855631284</v>
      </c>
      <c r="AX6" s="50">
        <f t="shared" si="26"/>
        <v>15447.808790598971</v>
      </c>
      <c r="AY6" s="50">
        <f t="shared" si="27"/>
        <v>14689.556065032317</v>
      </c>
      <c r="AZ6" s="58">
        <f t="shared" si="28"/>
        <v>2.5727968321527146</v>
      </c>
      <c r="BA6" s="56">
        <f t="shared" si="29"/>
        <v>5.1455936643054292</v>
      </c>
      <c r="BB6" s="56">
        <f t="shared" si="30"/>
        <v>5.2814752933434983</v>
      </c>
      <c r="BE6" s="46"/>
      <c r="BF6" s="10"/>
    </row>
    <row r="7" spans="1:58">
      <c r="A7" s="30">
        <v>2.1</v>
      </c>
      <c r="B7" s="30">
        <v>1.3</v>
      </c>
      <c r="C7" s="31">
        <v>0.61</v>
      </c>
      <c r="D7" s="31">
        <v>0.56999999999999995</v>
      </c>
      <c r="E7" s="31">
        <v>0.42</v>
      </c>
      <c r="F7" s="31">
        <v>0.37</v>
      </c>
      <c r="G7" s="27">
        <v>0.67</v>
      </c>
      <c r="H7" s="13">
        <f t="shared" si="36"/>
        <v>0.6621366322748673</v>
      </c>
      <c r="I7" s="27">
        <v>0.6621366322748673</v>
      </c>
      <c r="J7" s="13">
        <f t="shared" si="0"/>
        <v>0.38450271241909811</v>
      </c>
      <c r="K7" s="35">
        <v>1</v>
      </c>
      <c r="L7" s="36">
        <v>0.5</v>
      </c>
      <c r="M7" s="53">
        <v>1</v>
      </c>
      <c r="N7" s="35">
        <v>2</v>
      </c>
      <c r="O7" s="35">
        <v>0.6</v>
      </c>
      <c r="P7" s="55">
        <f t="shared" si="1"/>
        <v>3.3333333333333335</v>
      </c>
      <c r="Q7" s="8">
        <f t="shared" si="2"/>
        <v>1.4925373134328357</v>
      </c>
      <c r="R7" s="8">
        <f t="shared" si="3"/>
        <v>35.572139303482558</v>
      </c>
      <c r="S7" s="63">
        <v>1</v>
      </c>
      <c r="T7" s="8">
        <f t="shared" si="37"/>
        <v>23.833333333333314</v>
      </c>
      <c r="U7" s="8">
        <f t="shared" si="4"/>
        <v>2.1</v>
      </c>
      <c r="V7" s="8">
        <f t="shared" si="5"/>
        <v>14.538333333333322</v>
      </c>
      <c r="W7" s="8">
        <f t="shared" si="6"/>
        <v>2.7300000000000004</v>
      </c>
      <c r="X7" s="8">
        <f t="shared" si="7"/>
        <v>8.2868499999999923</v>
      </c>
      <c r="Y7" s="8">
        <f t="shared" si="8"/>
        <v>1.9765588938764429</v>
      </c>
      <c r="Z7" s="8">
        <f t="shared" si="8"/>
        <v>4.8666461306914162</v>
      </c>
      <c r="AA7" s="14">
        <f t="shared" si="9"/>
        <v>9.2990962073092795</v>
      </c>
      <c r="AB7" s="14">
        <f t="shared" si="9"/>
        <v>87.097302100840608</v>
      </c>
      <c r="AC7" s="9">
        <f t="shared" si="10"/>
        <v>0.58256866328486767</v>
      </c>
      <c r="AD7" s="9">
        <f t="shared" si="11"/>
        <v>5.4173620472495498</v>
      </c>
      <c r="AE7" s="9">
        <f t="shared" si="12"/>
        <v>2.0829904013237304</v>
      </c>
      <c r="AF7" s="60">
        <f t="shared" si="31"/>
        <v>5.8556793100149669E-2</v>
      </c>
      <c r="AG7" s="60">
        <f t="shared" si="32"/>
        <v>2.2469217459079078</v>
      </c>
      <c r="AH7" s="60">
        <f t="shared" si="13"/>
        <v>0.24344075970378179</v>
      </c>
      <c r="AI7" s="60">
        <f t="shared" si="14"/>
        <v>4.4937140545623887E-2</v>
      </c>
      <c r="AJ7" s="60">
        <f t="shared" si="15"/>
        <v>0.11687080245260677</v>
      </c>
      <c r="AK7" s="18">
        <f t="shared" si="16"/>
        <v>4.1573444653539191</v>
      </c>
      <c r="AL7" s="18">
        <f t="shared" si="17"/>
        <v>2.1343283582089554</v>
      </c>
      <c r="AM7" s="18">
        <f t="shared" si="18"/>
        <v>2.0230161071449642</v>
      </c>
      <c r="AN7" s="18">
        <f t="shared" si="33"/>
        <v>2.7695130722227788</v>
      </c>
      <c r="AO7" s="24">
        <f t="shared" si="34"/>
        <v>1.4300000000000002</v>
      </c>
      <c r="AP7" s="18">
        <f t="shared" si="35"/>
        <v>1.3395130722227786</v>
      </c>
      <c r="AQ7" s="61">
        <f t="shared" si="19"/>
        <v>0.1083441201933872</v>
      </c>
      <c r="AR7" s="43">
        <f t="shared" si="20"/>
        <v>58256.866328486765</v>
      </c>
      <c r="AS7" s="43">
        <f t="shared" si="21"/>
        <v>22399.923120339987</v>
      </c>
      <c r="AT7" s="50">
        <f t="shared" si="22"/>
        <v>44706.973373242028</v>
      </c>
      <c r="AU7" s="49">
        <f t="shared" si="23"/>
        <v>22951.99781384485</v>
      </c>
      <c r="AV7" s="49">
        <f t="shared" si="24"/>
        <v>21754.975559397182</v>
      </c>
      <c r="AW7" s="50">
        <f t="shared" si="25"/>
        <v>29782.604787397348</v>
      </c>
      <c r="AX7" s="50">
        <f t="shared" si="26"/>
        <v>15377.838535276051</v>
      </c>
      <c r="AY7" s="50">
        <f t="shared" si="27"/>
        <v>14404.766252121297</v>
      </c>
      <c r="AZ7" s="58">
        <f t="shared" si="28"/>
        <v>3.1035944032238394</v>
      </c>
      <c r="BA7" s="56">
        <f t="shared" si="29"/>
        <v>6.2071888064476779</v>
      </c>
      <c r="BB7" s="56">
        <f t="shared" si="30"/>
        <v>6.4060052261156297</v>
      </c>
      <c r="BE7" s="46"/>
      <c r="BF7" s="10"/>
    </row>
    <row r="8" spans="1:58">
      <c r="A8" s="30">
        <v>2.1</v>
      </c>
      <c r="B8" s="30">
        <v>1.3</v>
      </c>
      <c r="C8" s="31">
        <v>0.61</v>
      </c>
      <c r="D8" s="31">
        <v>0.56999999999999995</v>
      </c>
      <c r="E8" s="31">
        <v>0.42</v>
      </c>
      <c r="F8" s="31">
        <v>0.37</v>
      </c>
      <c r="G8" s="27">
        <v>0.68</v>
      </c>
      <c r="H8" s="13">
        <f t="shared" si="36"/>
        <v>0.67591196210027638</v>
      </c>
      <c r="I8" s="27">
        <v>0.67591196210027638</v>
      </c>
      <c r="J8" s="13">
        <f t="shared" si="0"/>
        <v>0.37729944132854309</v>
      </c>
      <c r="K8" s="35">
        <v>1</v>
      </c>
      <c r="L8" s="36">
        <v>0.5</v>
      </c>
      <c r="M8" s="53">
        <v>1</v>
      </c>
      <c r="N8" s="35">
        <v>2</v>
      </c>
      <c r="O8" s="35">
        <v>0.6</v>
      </c>
      <c r="P8" s="55">
        <f t="shared" si="1"/>
        <v>3.3333333333333335</v>
      </c>
      <c r="Q8" s="8">
        <f t="shared" si="2"/>
        <v>1.4705882352941175</v>
      </c>
      <c r="R8" s="8">
        <f t="shared" si="3"/>
        <v>29.831932773109212</v>
      </c>
      <c r="S8" s="63">
        <v>1</v>
      </c>
      <c r="T8" s="8">
        <f t="shared" si="37"/>
        <v>20.285714285714267</v>
      </c>
      <c r="U8" s="8">
        <f t="shared" si="4"/>
        <v>2.1</v>
      </c>
      <c r="V8" s="8">
        <f t="shared" si="5"/>
        <v>12.374285714285703</v>
      </c>
      <c r="W8" s="8">
        <f t="shared" si="6"/>
        <v>2.7300000000000004</v>
      </c>
      <c r="X8" s="8">
        <f t="shared" si="7"/>
        <v>7.0533428571428498</v>
      </c>
      <c r="Y8" s="8">
        <f t="shared" si="8"/>
        <v>1.9765588938764429</v>
      </c>
      <c r="Z8" s="8">
        <f t="shared" si="8"/>
        <v>4.1422402630860002</v>
      </c>
      <c r="AA8" s="14">
        <f t="shared" si="9"/>
        <v>9.2771471291705616</v>
      </c>
      <c r="AB8" s="14">
        <f t="shared" si="9"/>
        <v>73.687515893338031</v>
      </c>
      <c r="AC8" s="9">
        <f t="shared" si="10"/>
        <v>0.57986343448780076</v>
      </c>
      <c r="AD8" s="9">
        <f t="shared" si="11"/>
        <v>5.3794783965694828</v>
      </c>
      <c r="AE8" s="9">
        <f t="shared" si="12"/>
        <v>2.0296741936646328</v>
      </c>
      <c r="AF8" s="60">
        <f t="shared" si="31"/>
        <v>6.8036965928476495E-2</v>
      </c>
      <c r="AG8" s="60">
        <f t="shared" si="32"/>
        <v>2.2220873072240401</v>
      </c>
      <c r="AH8" s="60">
        <f t="shared" si="13"/>
        <v>0.27400002344982499</v>
      </c>
      <c r="AI8" s="60">
        <f t="shared" si="14"/>
        <v>5.093431058753875E-2</v>
      </c>
      <c r="AJ8" s="60">
        <f t="shared" si="15"/>
        <v>0.13499704745967647</v>
      </c>
      <c r="AK8" s="18">
        <f t="shared" si="16"/>
        <v>4.0272228443853022</v>
      </c>
      <c r="AL8" s="18">
        <f t="shared" si="17"/>
        <v>2.0882352941176467</v>
      </c>
      <c r="AM8" s="18">
        <f t="shared" si="18"/>
        <v>1.9389875502676555</v>
      </c>
      <c r="AN8" s="18">
        <f t="shared" si="33"/>
        <v>2.7305848795894194</v>
      </c>
      <c r="AO8" s="24">
        <f t="shared" si="34"/>
        <v>1.42</v>
      </c>
      <c r="AP8" s="18">
        <f t="shared" si="35"/>
        <v>1.3105848795894193</v>
      </c>
      <c r="AQ8" s="61">
        <f t="shared" si="19"/>
        <v>0.12330749676623717</v>
      </c>
      <c r="AR8" s="43">
        <f t="shared" si="20"/>
        <v>57986.343448780077</v>
      </c>
      <c r="AS8" s="43">
        <f t="shared" si="21"/>
        <v>21878.214987909749</v>
      </c>
      <c r="AT8" s="50">
        <f t="shared" si="22"/>
        <v>43410.143100159745</v>
      </c>
      <c r="AU8" s="49">
        <f t="shared" si="23"/>
        <v>22509.455385821275</v>
      </c>
      <c r="AV8" s="49">
        <f t="shared" si="24"/>
        <v>20900.687714338466</v>
      </c>
      <c r="AW8" s="50">
        <f t="shared" si="25"/>
        <v>29433.454504602127</v>
      </c>
      <c r="AX8" s="50">
        <f t="shared" si="26"/>
        <v>15306.429662358469</v>
      </c>
      <c r="AY8" s="50">
        <f t="shared" si="27"/>
        <v>14127.024842243654</v>
      </c>
      <c r="AZ8" s="58">
        <f t="shared" si="28"/>
        <v>3.6394927643926231</v>
      </c>
      <c r="BA8" s="56">
        <f t="shared" si="29"/>
        <v>7.2789855287852472</v>
      </c>
      <c r="BB8" s="56">
        <f t="shared" si="30"/>
        <v>7.5539095191639865</v>
      </c>
      <c r="BE8" s="46"/>
      <c r="BF8" s="10"/>
    </row>
    <row r="9" spans="1:58">
      <c r="A9" s="30">
        <v>2.1</v>
      </c>
      <c r="B9" s="30">
        <v>1.3</v>
      </c>
      <c r="C9" s="31">
        <v>0.61</v>
      </c>
      <c r="D9" s="31">
        <v>0.56999999999999995</v>
      </c>
      <c r="E9" s="31">
        <v>0.42</v>
      </c>
      <c r="F9" s="31">
        <v>0.37</v>
      </c>
      <c r="G9" s="27">
        <v>0.69</v>
      </c>
      <c r="H9" s="13">
        <f t="shared" si="36"/>
        <v>0.68928800700320958</v>
      </c>
      <c r="I9" s="27">
        <v>0.68928800700320958</v>
      </c>
      <c r="J9" s="13">
        <f t="shared" si="0"/>
        <v>0.37025720028194981</v>
      </c>
      <c r="K9" s="35">
        <v>1</v>
      </c>
      <c r="L9" s="36">
        <v>0.5</v>
      </c>
      <c r="M9" s="53">
        <v>1</v>
      </c>
      <c r="N9" s="35">
        <v>2</v>
      </c>
      <c r="O9" s="35">
        <v>0.6</v>
      </c>
      <c r="P9" s="55">
        <f t="shared" si="1"/>
        <v>3.3333333333333335</v>
      </c>
      <c r="Q9" s="8">
        <f t="shared" si="2"/>
        <v>1.4492753623188408</v>
      </c>
      <c r="R9" s="8">
        <f t="shared" si="3"/>
        <v>25.543478260869584</v>
      </c>
      <c r="S9" s="63">
        <v>1</v>
      </c>
      <c r="T9" s="8">
        <f t="shared" si="37"/>
        <v>17.625000000000011</v>
      </c>
      <c r="U9" s="8">
        <f t="shared" si="4"/>
        <v>2.1</v>
      </c>
      <c r="V9" s="8">
        <f t="shared" si="5"/>
        <v>10.751250000000006</v>
      </c>
      <c r="W9" s="8">
        <f t="shared" si="6"/>
        <v>2.7300000000000004</v>
      </c>
      <c r="X9" s="8">
        <f t="shared" si="7"/>
        <v>6.1282125000000027</v>
      </c>
      <c r="Y9" s="8">
        <f t="shared" si="8"/>
        <v>1.9765588938764429</v>
      </c>
      <c r="Z9" s="8">
        <f t="shared" si="8"/>
        <v>3.5989358623819445</v>
      </c>
      <c r="AA9" s="14">
        <f t="shared" si="9"/>
        <v>9.2558342561952855</v>
      </c>
      <c r="AB9" s="14">
        <f t="shared" si="9"/>
        <v>63.646876623251543</v>
      </c>
      <c r="AC9" s="9">
        <f t="shared" si="10"/>
        <v>0.57710570414699069</v>
      </c>
      <c r="AD9" s="9">
        <f t="shared" si="11"/>
        <v>5.3415947458894184</v>
      </c>
      <c r="AE9" s="9">
        <f t="shared" si="12"/>
        <v>1.9777639156537892</v>
      </c>
      <c r="AF9" s="60">
        <f t="shared" si="31"/>
        <v>7.7427353293680196E-2</v>
      </c>
      <c r="AG9" s="60">
        <f t="shared" si="32"/>
        <v>2.1970979338997938</v>
      </c>
      <c r="AH9" s="60">
        <f t="shared" si="13"/>
        <v>0.30228311172064803</v>
      </c>
      <c r="AI9" s="60">
        <f t="shared" si="14"/>
        <v>5.6590424040174066E-2</v>
      </c>
      <c r="AJ9" s="60">
        <f t="shared" si="15"/>
        <v>0.15284084684127849</v>
      </c>
      <c r="AK9" s="18">
        <f t="shared" si="16"/>
        <v>3.9040868486630949</v>
      </c>
      <c r="AL9" s="18">
        <f t="shared" si="17"/>
        <v>2.0434782608695654</v>
      </c>
      <c r="AM9" s="18">
        <f t="shared" si="18"/>
        <v>1.8606085877935294</v>
      </c>
      <c r="AN9" s="18">
        <f t="shared" si="33"/>
        <v>2.6924951852932582</v>
      </c>
      <c r="AO9" s="24">
        <f t="shared" si="34"/>
        <v>1.4100000000000001</v>
      </c>
      <c r="AP9" s="18">
        <f t="shared" si="35"/>
        <v>1.2824951852932582</v>
      </c>
      <c r="AQ9" s="61">
        <f t="shared" si="19"/>
        <v>0.13758290290870331</v>
      </c>
      <c r="AR9" s="43">
        <f t="shared" si="20"/>
        <v>57710.570414699068</v>
      </c>
      <c r="AS9" s="43">
        <f t="shared" si="21"/>
        <v>21367.754228420799</v>
      </c>
      <c r="AT9" s="50">
        <f t="shared" si="22"/>
        <v>42179.740265443274</v>
      </c>
      <c r="AU9" s="49">
        <f t="shared" si="23"/>
        <v>22077.731777681594</v>
      </c>
      <c r="AV9" s="49">
        <f t="shared" si="24"/>
        <v>20102.008487761683</v>
      </c>
      <c r="AW9" s="50">
        <f t="shared" si="25"/>
        <v>29089.708293891152</v>
      </c>
      <c r="AX9" s="50">
        <f t="shared" si="26"/>
        <v>15233.634926600302</v>
      </c>
      <c r="AY9" s="50">
        <f t="shared" si="27"/>
        <v>13856.073367290852</v>
      </c>
      <c r="AZ9" s="58">
        <f t="shared" si="28"/>
        <v>4.1803653405351486</v>
      </c>
      <c r="BA9" s="56">
        <f t="shared" si="29"/>
        <v>8.3607306810702955</v>
      </c>
      <c r="BB9" s="56">
        <f t="shared" si="30"/>
        <v>8.7254879553482425</v>
      </c>
      <c r="BE9" s="46"/>
      <c r="BF9" s="10"/>
    </row>
    <row r="10" spans="1:58">
      <c r="A10" s="30">
        <v>2.1</v>
      </c>
      <c r="B10" s="30">
        <v>1.3</v>
      </c>
      <c r="C10" s="31">
        <v>0.61</v>
      </c>
      <c r="D10" s="31">
        <v>0.56999999999999995</v>
      </c>
      <c r="E10" s="31">
        <v>0.42</v>
      </c>
      <c r="F10" s="31">
        <v>0.37</v>
      </c>
      <c r="G10" s="27">
        <v>0.7</v>
      </c>
      <c r="H10" s="13">
        <f t="shared" si="36"/>
        <v>0.7022818791946307</v>
      </c>
      <c r="I10" s="27">
        <v>0.7022818791946307</v>
      </c>
      <c r="J10" s="13">
        <f t="shared" si="0"/>
        <v>0.36337295668538377</v>
      </c>
      <c r="K10" s="35">
        <v>1</v>
      </c>
      <c r="L10" s="36">
        <v>0.5</v>
      </c>
      <c r="M10" s="53">
        <v>1</v>
      </c>
      <c r="N10" s="35">
        <v>2</v>
      </c>
      <c r="O10" s="35">
        <v>0.6</v>
      </c>
      <c r="P10" s="55">
        <f t="shared" si="1"/>
        <v>3.3333333333333335</v>
      </c>
      <c r="Q10" s="8">
        <f t="shared" si="2"/>
        <v>1.4285714285714286</v>
      </c>
      <c r="R10" s="8">
        <f t="shared" si="3"/>
        <v>22.222222222222232</v>
      </c>
      <c r="S10" s="63">
        <v>1</v>
      </c>
      <c r="T10" s="8">
        <f t="shared" si="37"/>
        <v>15.555555555555562</v>
      </c>
      <c r="U10" s="8">
        <f t="shared" si="4"/>
        <v>2.1</v>
      </c>
      <c r="V10" s="8">
        <f t="shared" si="5"/>
        <v>9.4888888888888925</v>
      </c>
      <c r="W10" s="8">
        <f t="shared" si="6"/>
        <v>2.7300000000000004</v>
      </c>
      <c r="X10" s="8">
        <f t="shared" si="7"/>
        <v>5.4086666666666678</v>
      </c>
      <c r="Y10" s="8">
        <f t="shared" si="8"/>
        <v>1.9765588938764429</v>
      </c>
      <c r="Z10" s="8">
        <f t="shared" si="8"/>
        <v>3.1763657729454513</v>
      </c>
      <c r="AA10" s="14">
        <f t="shared" si="9"/>
        <v>9.2351303224478727</v>
      </c>
      <c r="AB10" s="14">
        <f t="shared" si="9"/>
        <v>55.851699106278808</v>
      </c>
      <c r="AC10" s="9">
        <f t="shared" si="10"/>
        <v>0.57429737426851424</v>
      </c>
      <c r="AD10" s="9">
        <f t="shared" si="11"/>
        <v>5.3037110952093505</v>
      </c>
      <c r="AE10" s="9">
        <f t="shared" si="12"/>
        <v>1.9272251820712967</v>
      </c>
      <c r="AF10" s="60">
        <f t="shared" si="31"/>
        <v>8.6725133193208306E-2</v>
      </c>
      <c r="AG10" s="60">
        <f t="shared" si="32"/>
        <v>2.1719827801943512</v>
      </c>
      <c r="AH10" s="60">
        <f t="shared" si="13"/>
        <v>0.32845652365508038</v>
      </c>
      <c r="AI10" s="60">
        <f t="shared" si="14"/>
        <v>6.1929565498347605E-2</v>
      </c>
      <c r="AJ10" s="60">
        <f t="shared" si="15"/>
        <v>0.17042975917431183</v>
      </c>
      <c r="AK10" s="18">
        <f t="shared" si="16"/>
        <v>3.7873279816513761</v>
      </c>
      <c r="AL10" s="18">
        <f t="shared" si="17"/>
        <v>2.0000000000000004</v>
      </c>
      <c r="AM10" s="18">
        <f t="shared" si="18"/>
        <v>1.7873279816513756</v>
      </c>
      <c r="AN10" s="18">
        <f t="shared" si="33"/>
        <v>2.6552080536912746</v>
      </c>
      <c r="AO10" s="24">
        <f t="shared" si="34"/>
        <v>1.4000000000000001</v>
      </c>
      <c r="AP10" s="18">
        <f t="shared" si="35"/>
        <v>1.2552080536912744</v>
      </c>
      <c r="AQ10" s="61">
        <f t="shared" si="19"/>
        <v>0.1512242761085287</v>
      </c>
      <c r="AR10" s="43">
        <f t="shared" si="20"/>
        <v>57429.737426851425</v>
      </c>
      <c r="AS10" s="43">
        <f t="shared" si="21"/>
        <v>20868.413490460247</v>
      </c>
      <c r="AT10" s="50">
        <f t="shared" si="22"/>
        <v>41010.011222532514</v>
      </c>
      <c r="AU10" s="49">
        <f t="shared" si="23"/>
        <v>21656.435049309388</v>
      </c>
      <c r="AV10" s="49">
        <f t="shared" si="24"/>
        <v>19353.576173223126</v>
      </c>
      <c r="AW10" s="50">
        <f t="shared" si="25"/>
        <v>28751.170378584135</v>
      </c>
      <c r="AX10" s="50">
        <f t="shared" si="26"/>
        <v>15159.504534516571</v>
      </c>
      <c r="AY10" s="50">
        <f t="shared" si="27"/>
        <v>13591.665844067566</v>
      </c>
      <c r="AZ10" s="58">
        <f t="shared" si="28"/>
        <v>4.7260889069772105</v>
      </c>
      <c r="BA10" s="56">
        <f t="shared" si="29"/>
        <v>9.452177813954421</v>
      </c>
      <c r="BB10" s="56">
        <f t="shared" si="30"/>
        <v>9.9210557281789118</v>
      </c>
      <c r="BE10" s="46"/>
      <c r="BF10" s="10"/>
    </row>
    <row r="11" spans="1:58">
      <c r="A11" s="30">
        <v>2.1</v>
      </c>
      <c r="B11" s="30">
        <v>1.3</v>
      </c>
      <c r="C11" s="31">
        <v>0.61</v>
      </c>
      <c r="D11" s="31">
        <v>0.56999999999999995</v>
      </c>
      <c r="E11" s="31">
        <v>0.42</v>
      </c>
      <c r="F11" s="31">
        <v>0.37</v>
      </c>
      <c r="G11" s="27">
        <v>0.71</v>
      </c>
      <c r="H11" s="13">
        <f t="shared" si="36"/>
        <v>0.71490972681727927</v>
      </c>
      <c r="I11" s="27">
        <v>0.71490972681727927</v>
      </c>
      <c r="J11" s="13">
        <f t="shared" si="0"/>
        <v>0.35664364150720124</v>
      </c>
      <c r="K11" s="35">
        <v>1</v>
      </c>
      <c r="L11" s="36">
        <v>0.5</v>
      </c>
      <c r="M11" s="53">
        <v>1</v>
      </c>
      <c r="N11" s="35">
        <v>2</v>
      </c>
      <c r="O11" s="35">
        <v>0.6</v>
      </c>
      <c r="P11" s="55">
        <f t="shared" si="1"/>
        <v>3.3333333333333335</v>
      </c>
      <c r="Q11" s="8">
        <f t="shared" si="2"/>
        <v>1.4084507042253522</v>
      </c>
      <c r="R11" s="8">
        <f t="shared" si="3"/>
        <v>19.577464788732399</v>
      </c>
      <c r="S11" s="63">
        <v>1</v>
      </c>
      <c r="T11" s="8">
        <f t="shared" si="37"/>
        <v>13.900000000000004</v>
      </c>
      <c r="U11" s="8">
        <f t="shared" si="4"/>
        <v>2.1</v>
      </c>
      <c r="V11" s="8">
        <f t="shared" si="5"/>
        <v>8.4790000000000028</v>
      </c>
      <c r="W11" s="8">
        <f t="shared" si="6"/>
        <v>2.7300000000000004</v>
      </c>
      <c r="X11" s="8">
        <f t="shared" si="7"/>
        <v>4.8330300000000008</v>
      </c>
      <c r="Y11" s="8">
        <f t="shared" si="8"/>
        <v>1.9765588938764429</v>
      </c>
      <c r="Z11" s="8">
        <f t="shared" si="8"/>
        <v>2.8383097013962559</v>
      </c>
      <c r="AA11" s="14">
        <f t="shared" si="9"/>
        <v>9.2150095981017941</v>
      </c>
      <c r="AB11" s="14">
        <f t="shared" si="9"/>
        <v>49.627804490128661</v>
      </c>
      <c r="AC11" s="9">
        <f t="shared" si="10"/>
        <v>0.57144025608112159</v>
      </c>
      <c r="AD11" s="9">
        <f t="shared" si="11"/>
        <v>5.2658274445292825</v>
      </c>
      <c r="AE11" s="9">
        <f t="shared" si="12"/>
        <v>1.878023875365483</v>
      </c>
      <c r="AF11" s="60">
        <f t="shared" si="31"/>
        <v>9.5927838238092991E-2</v>
      </c>
      <c r="AG11" s="60">
        <f t="shared" si="32"/>
        <v>2.1467690919302833</v>
      </c>
      <c r="AH11" s="60">
        <f t="shared" si="13"/>
        <v>0.35267010474315341</v>
      </c>
      <c r="AI11" s="60">
        <f t="shared" si="14"/>
        <v>6.6973350049581604E-2</v>
      </c>
      <c r="AJ11" s="60">
        <f t="shared" si="15"/>
        <v>0.18778787073434844</v>
      </c>
      <c r="AK11" s="18">
        <f t="shared" si="16"/>
        <v>3.6764104270527378</v>
      </c>
      <c r="AL11" s="18">
        <f t="shared" si="17"/>
        <v>1.9577464788732397</v>
      </c>
      <c r="AM11" s="18">
        <f t="shared" si="18"/>
        <v>1.7186639481794983</v>
      </c>
      <c r="AN11" s="18">
        <f t="shared" si="33"/>
        <v>2.6186895736837119</v>
      </c>
      <c r="AO11" s="24">
        <f t="shared" si="34"/>
        <v>1.3900000000000001</v>
      </c>
      <c r="AP11" s="18">
        <f t="shared" si="35"/>
        <v>1.2286895736837118</v>
      </c>
      <c r="AQ11" s="61">
        <f t="shared" si="19"/>
        <v>0.16427947750358537</v>
      </c>
      <c r="AR11" s="43">
        <f t="shared" si="20"/>
        <v>57144.025608112162</v>
      </c>
      <c r="AS11" s="43">
        <f t="shared" si="21"/>
        <v>20380.05338325788</v>
      </c>
      <c r="AT11" s="50">
        <f t="shared" si="22"/>
        <v>39895.893627826976</v>
      </c>
      <c r="AU11" s="49">
        <f t="shared" si="23"/>
        <v>21245.191966772527</v>
      </c>
      <c r="AV11" s="49">
        <f t="shared" si="24"/>
        <v>18650.701661054449</v>
      </c>
      <c r="AW11" s="50">
        <f t="shared" si="25"/>
        <v>28417.654325863507</v>
      </c>
      <c r="AX11" s="50">
        <f t="shared" si="26"/>
        <v>15084.086296408494</v>
      </c>
      <c r="AY11" s="50">
        <f t="shared" si="27"/>
        <v>13333.568029455013</v>
      </c>
      <c r="AZ11" s="58">
        <f t="shared" si="28"/>
        <v>5.2765434817187682</v>
      </c>
      <c r="BA11" s="56">
        <f t="shared" si="29"/>
        <v>10.553086963437538</v>
      </c>
      <c r="BB11" s="56">
        <f t="shared" si="30"/>
        <v>11.140943702155587</v>
      </c>
      <c r="BE11" s="46"/>
      <c r="BF11" s="10"/>
    </row>
    <row r="12" spans="1:58">
      <c r="A12" s="30">
        <v>2.1</v>
      </c>
      <c r="B12" s="30">
        <v>1.3</v>
      </c>
      <c r="C12" s="31">
        <v>0.61</v>
      </c>
      <c r="D12" s="31">
        <v>0.56999999999999995</v>
      </c>
      <c r="E12" s="31">
        <v>0.42</v>
      </c>
      <c r="F12" s="31">
        <v>0.37</v>
      </c>
      <c r="G12" s="27">
        <v>0.72</v>
      </c>
      <c r="H12" s="13">
        <f t="shared" si="36"/>
        <v>0.72718680089485443</v>
      </c>
      <c r="I12" s="27">
        <v>0.72718680089485443</v>
      </c>
      <c r="J12" s="13">
        <f t="shared" si="0"/>
        <v>0.35006616068162294</v>
      </c>
      <c r="K12" s="35">
        <v>1</v>
      </c>
      <c r="L12" s="36">
        <v>0.5</v>
      </c>
      <c r="M12" s="53">
        <v>1</v>
      </c>
      <c r="N12" s="35">
        <v>2</v>
      </c>
      <c r="O12" s="35">
        <v>0.6</v>
      </c>
      <c r="P12" s="55">
        <f t="shared" si="1"/>
        <v>3.3333333333333335</v>
      </c>
      <c r="Q12" s="8">
        <f t="shared" si="2"/>
        <v>1.3888888888888888</v>
      </c>
      <c r="R12" s="8">
        <f t="shared" si="3"/>
        <v>17.424242424242429</v>
      </c>
      <c r="S12" s="63">
        <v>1</v>
      </c>
      <c r="T12" s="8">
        <f t="shared" si="37"/>
        <v>12.545454545454549</v>
      </c>
      <c r="U12" s="8">
        <f t="shared" si="4"/>
        <v>2.1</v>
      </c>
      <c r="V12" s="8">
        <f t="shared" si="5"/>
        <v>7.6527272727272742</v>
      </c>
      <c r="W12" s="8">
        <f t="shared" si="6"/>
        <v>2.7300000000000004</v>
      </c>
      <c r="X12" s="8">
        <f t="shared" si="7"/>
        <v>4.3620545454545461</v>
      </c>
      <c r="Y12" s="8">
        <f t="shared" si="8"/>
        <v>1.9765588938764429</v>
      </c>
      <c r="Z12" s="8">
        <f t="shared" si="8"/>
        <v>2.5617183701287338</v>
      </c>
      <c r="AA12" s="14">
        <f t="shared" si="9"/>
        <v>9.1954477827653314</v>
      </c>
      <c r="AB12" s="14">
        <f t="shared" si="9"/>
        <v>44.54619715800753</v>
      </c>
      <c r="AC12" s="9">
        <f t="shared" si="10"/>
        <v>0.56853607538805739</v>
      </c>
      <c r="AD12" s="9">
        <f t="shared" si="11"/>
        <v>5.2279437938492155</v>
      </c>
      <c r="AE12" s="9">
        <f t="shared" si="12"/>
        <v>1.8301262121721129</v>
      </c>
      <c r="AF12" s="60">
        <f t="shared" si="31"/>
        <v>0.10503333043770384</v>
      </c>
      <c r="AG12" s="60">
        <f t="shared" si="32"/>
        <v>2.1214823051499132</v>
      </c>
      <c r="AH12" s="60">
        <f t="shared" si="13"/>
        <v>0.37505934143576514</v>
      </c>
      <c r="AI12" s="60">
        <f t="shared" si="14"/>
        <v>7.1741272711659643E-2</v>
      </c>
      <c r="AJ12" s="60">
        <f t="shared" si="15"/>
        <v>0.20493632567046854</v>
      </c>
      <c r="AK12" s="18">
        <f t="shared" si="16"/>
        <v>3.5708602200157409</v>
      </c>
      <c r="AL12" s="18">
        <f t="shared" si="17"/>
        <v>1.916666666666667</v>
      </c>
      <c r="AM12" s="18">
        <f t="shared" si="18"/>
        <v>1.6541935533490739</v>
      </c>
      <c r="AN12" s="18">
        <f t="shared" si="33"/>
        <v>2.5829077181208051</v>
      </c>
      <c r="AO12" s="24">
        <f t="shared" si="34"/>
        <v>1.3800000000000001</v>
      </c>
      <c r="AP12" s="18">
        <f t="shared" si="35"/>
        <v>1.2029077181208048</v>
      </c>
      <c r="AQ12" s="61">
        <f t="shared" si="19"/>
        <v>0.17679117121330967</v>
      </c>
      <c r="AR12" s="43">
        <f t="shared" si="20"/>
        <v>56853.607538805736</v>
      </c>
      <c r="AS12" s="43">
        <f t="shared" si="21"/>
        <v>19902.524112009498</v>
      </c>
      <c r="AT12" s="50">
        <f t="shared" si="22"/>
        <v>38832.912810493741</v>
      </c>
      <c r="AU12" s="49">
        <f t="shared" si="23"/>
        <v>20843.646899490861</v>
      </c>
      <c r="AV12" s="49">
        <f t="shared" si="24"/>
        <v>17989.26591100288</v>
      </c>
      <c r="AW12" s="50">
        <f t="shared" si="25"/>
        <v>28088.982495902463</v>
      </c>
      <c r="AX12" s="50">
        <f t="shared" si="26"/>
        <v>15007.425767633418</v>
      </c>
      <c r="AY12" s="50">
        <f t="shared" si="27"/>
        <v>13081.556728269044</v>
      </c>
      <c r="AZ12" s="58">
        <f t="shared" si="28"/>
        <v>5.8316122217818487</v>
      </c>
      <c r="BA12" s="56">
        <f t="shared" si="29"/>
        <v>11.663224443563699</v>
      </c>
      <c r="BB12" s="56">
        <f t="shared" si="30"/>
        <v>12.385498699449425</v>
      </c>
      <c r="BE12" s="46"/>
      <c r="BF12" s="10"/>
    </row>
    <row r="13" spans="1:58">
      <c r="A13" s="30">
        <v>2.1</v>
      </c>
      <c r="B13" s="30">
        <v>1.3</v>
      </c>
      <c r="C13" s="31">
        <v>0.61</v>
      </c>
      <c r="D13" s="31">
        <v>0.56999999999999995</v>
      </c>
      <c r="E13" s="31">
        <v>0.42</v>
      </c>
      <c r="F13" s="31">
        <v>0.37</v>
      </c>
      <c r="G13" s="27">
        <v>0.73</v>
      </c>
      <c r="H13" s="13">
        <f t="shared" si="36"/>
        <v>0.73912751677852351</v>
      </c>
      <c r="I13" s="27">
        <v>0.73912751677852351</v>
      </c>
      <c r="J13" s="13">
        <f t="shared" si="0"/>
        <v>0.34363740539809662</v>
      </c>
      <c r="K13" s="35">
        <v>1</v>
      </c>
      <c r="L13" s="36">
        <v>0.5</v>
      </c>
      <c r="M13" s="53">
        <v>1</v>
      </c>
      <c r="N13" s="35">
        <v>2</v>
      </c>
      <c r="O13" s="35">
        <v>0.6</v>
      </c>
      <c r="P13" s="55">
        <f t="shared" si="1"/>
        <v>3.3333333333333335</v>
      </c>
      <c r="Q13" s="8">
        <f t="shared" si="2"/>
        <v>1.3698630136986301</v>
      </c>
      <c r="R13" s="8">
        <f t="shared" si="3"/>
        <v>15.639269406392696</v>
      </c>
      <c r="S13" s="63">
        <v>1</v>
      </c>
      <c r="T13" s="8">
        <f t="shared" si="37"/>
        <v>11.416666666666668</v>
      </c>
      <c r="U13" s="8">
        <f t="shared" si="4"/>
        <v>2.1</v>
      </c>
      <c r="V13" s="8">
        <f t="shared" si="5"/>
        <v>6.9641666666666673</v>
      </c>
      <c r="W13" s="8">
        <f t="shared" si="6"/>
        <v>2.7300000000000004</v>
      </c>
      <c r="X13" s="8">
        <f t="shared" si="7"/>
        <v>3.9695749999999999</v>
      </c>
      <c r="Y13" s="8">
        <f t="shared" si="8"/>
        <v>1.9765588938764429</v>
      </c>
      <c r="Z13" s="8">
        <f t="shared" si="8"/>
        <v>2.3312255940724635</v>
      </c>
      <c r="AA13" s="14">
        <f t="shared" si="9"/>
        <v>9.1764219075750724</v>
      </c>
      <c r="AB13" s="14">
        <f t="shared" si="9"/>
        <v>40.320903333798491</v>
      </c>
      <c r="AC13" s="9">
        <f t="shared" si="10"/>
        <v>0.56558647754467228</v>
      </c>
      <c r="AD13" s="9">
        <f t="shared" si="11"/>
        <v>5.1900601431691475</v>
      </c>
      <c r="AE13" s="9">
        <f t="shared" si="12"/>
        <v>1.7834988014587196</v>
      </c>
      <c r="AF13" s="60">
        <f t="shared" si="31"/>
        <v>0.11403977737794439</v>
      </c>
      <c r="AG13" s="60">
        <f t="shared" si="32"/>
        <v>2.0961461413544331</v>
      </c>
      <c r="AH13" s="60">
        <f t="shared" si="13"/>
        <v>0.39574725843144437</v>
      </c>
      <c r="AI13" s="60">
        <f t="shared" si="14"/>
        <v>7.6250996619432951E-2</v>
      </c>
      <c r="AJ13" s="60">
        <f t="shared" si="15"/>
        <v>0.22189376191773361</v>
      </c>
      <c r="AK13" s="18">
        <f t="shared" si="16"/>
        <v>3.4702563222293961</v>
      </c>
      <c r="AL13" s="18">
        <f t="shared" si="17"/>
        <v>1.8767123287671235</v>
      </c>
      <c r="AM13" s="18">
        <f t="shared" si="18"/>
        <v>1.5935439934622726</v>
      </c>
      <c r="AN13" s="18">
        <f t="shared" si="33"/>
        <v>2.5478322147651014</v>
      </c>
      <c r="AO13" s="24">
        <f t="shared" si="34"/>
        <v>1.37</v>
      </c>
      <c r="AP13" s="18">
        <f t="shared" si="35"/>
        <v>1.1778322147651012</v>
      </c>
      <c r="AQ13" s="61">
        <f t="shared" si="19"/>
        <v>0.18879755119351113</v>
      </c>
      <c r="AR13" s="43">
        <f t="shared" si="20"/>
        <v>56558.647754467231</v>
      </c>
      <c r="AS13" s="43">
        <f t="shared" si="21"/>
        <v>19435.666967170004</v>
      </c>
      <c r="AT13" s="50">
        <f t="shared" si="22"/>
        <v>37817.096436735585</v>
      </c>
      <c r="AU13" s="49">
        <f t="shared" si="23"/>
        <v>20451.46079451633</v>
      </c>
      <c r="AV13" s="49">
        <f t="shared" si="24"/>
        <v>17365.635642219251</v>
      </c>
      <c r="AW13" s="50">
        <f t="shared" si="25"/>
        <v>27764.985529511057</v>
      </c>
      <c r="AX13" s="50">
        <f t="shared" si="26"/>
        <v>14929.566379996921</v>
      </c>
      <c r="AY13" s="50">
        <f t="shared" si="27"/>
        <v>12835.419149514137</v>
      </c>
      <c r="AZ13" s="58">
        <f t="shared" si="28"/>
        <v>6.3911813234989641</v>
      </c>
      <c r="BA13" s="56">
        <f t="shared" si="29"/>
        <v>12.782362646997928</v>
      </c>
      <c r="BB13" s="56">
        <f t="shared" si="30"/>
        <v>13.655083813387265</v>
      </c>
      <c r="BE13" s="46"/>
      <c r="BF13" s="10"/>
    </row>
    <row r="14" spans="1:58">
      <c r="A14" s="30">
        <v>2.1</v>
      </c>
      <c r="B14" s="30">
        <v>1.3</v>
      </c>
      <c r="C14" s="31">
        <v>0.61</v>
      </c>
      <c r="D14" s="31">
        <v>0.56999999999999995</v>
      </c>
      <c r="E14" s="31">
        <v>0.42</v>
      </c>
      <c r="F14" s="31">
        <v>0.37</v>
      </c>
      <c r="G14" s="27">
        <v>0.74</v>
      </c>
      <c r="H14" s="13">
        <f t="shared" si="36"/>
        <v>0.75074551061128236</v>
      </c>
      <c r="I14" s="27">
        <v>0.75074551061128236</v>
      </c>
      <c r="J14" s="13">
        <f t="shared" si="0"/>
        <v>0.33735426135784358</v>
      </c>
      <c r="K14" s="35">
        <v>1</v>
      </c>
      <c r="L14" s="36">
        <v>0.5</v>
      </c>
      <c r="M14" s="53">
        <v>1</v>
      </c>
      <c r="N14" s="35">
        <v>2</v>
      </c>
      <c r="O14" s="35">
        <v>0.6</v>
      </c>
      <c r="P14" s="55">
        <f t="shared" si="1"/>
        <v>3.3333333333333335</v>
      </c>
      <c r="Q14" s="8">
        <f t="shared" si="2"/>
        <v>1.3513513513513513</v>
      </c>
      <c r="R14" s="8">
        <f t="shared" si="3"/>
        <v>14.137214137214137</v>
      </c>
      <c r="S14" s="63">
        <v>1</v>
      </c>
      <c r="T14" s="8">
        <f t="shared" si="37"/>
        <v>10.461538461538462</v>
      </c>
      <c r="U14" s="8">
        <f t="shared" si="4"/>
        <v>2.1</v>
      </c>
      <c r="V14" s="8">
        <f t="shared" si="5"/>
        <v>6.3815384615384616</v>
      </c>
      <c r="W14" s="8">
        <f t="shared" si="6"/>
        <v>2.7300000000000004</v>
      </c>
      <c r="X14" s="8">
        <f t="shared" si="7"/>
        <v>3.6374769230769228</v>
      </c>
      <c r="Y14" s="8">
        <f t="shared" si="8"/>
        <v>1.9765588938764429</v>
      </c>
      <c r="Z14" s="8">
        <f t="shared" si="8"/>
        <v>2.1361932451017749</v>
      </c>
      <c r="AA14" s="14">
        <f t="shared" si="9"/>
        <v>9.1579102452277947</v>
      </c>
      <c r="AB14" s="14">
        <f t="shared" si="9"/>
        <v>36.753961228469755</v>
      </c>
      <c r="AC14" s="9">
        <f t="shared" si="10"/>
        <v>0.5625930320919984</v>
      </c>
      <c r="AD14" s="9">
        <f t="shared" si="11"/>
        <v>5.1521764924890814</v>
      </c>
      <c r="AE14" s="9">
        <f t="shared" si="12"/>
        <v>1.7381086950088993</v>
      </c>
      <c r="AF14" s="60">
        <f t="shared" si="31"/>
        <v>0.1229456297498942</v>
      </c>
      <c r="AG14" s="60">
        <f t="shared" si="32"/>
        <v>2.0707826992336025</v>
      </c>
      <c r="AH14" s="60">
        <f t="shared" si="13"/>
        <v>0.41484599861597532</v>
      </c>
      <c r="AI14" s="60">
        <f t="shared" si="14"/>
        <v>8.0518592330977773E-2</v>
      </c>
      <c r="AJ14" s="60">
        <f t="shared" si="15"/>
        <v>0.23867667183717256</v>
      </c>
      <c r="AK14" s="18">
        <f t="shared" si="16"/>
        <v>3.3742232193196955</v>
      </c>
      <c r="AL14" s="18">
        <f t="shared" si="17"/>
        <v>1.8378378378378379</v>
      </c>
      <c r="AM14" s="18">
        <f t="shared" si="18"/>
        <v>1.5363853814818573</v>
      </c>
      <c r="AN14" s="18">
        <f t="shared" si="33"/>
        <v>2.513434427716307</v>
      </c>
      <c r="AO14" s="24">
        <f t="shared" si="34"/>
        <v>1.36</v>
      </c>
      <c r="AP14" s="18">
        <f t="shared" si="35"/>
        <v>1.1534344277163069</v>
      </c>
      <c r="AQ14" s="61">
        <f t="shared" si="19"/>
        <v>0.20033294597714671</v>
      </c>
      <c r="AR14" s="43">
        <f t="shared" si="20"/>
        <v>56259.303209199839</v>
      </c>
      <c r="AS14" s="43">
        <f t="shared" si="21"/>
        <v>18979.31567864657</v>
      </c>
      <c r="AT14" s="50">
        <f t="shared" si="22"/>
        <v>36844.90379317716</v>
      </c>
      <c r="AU14" s="49">
        <f t="shared" si="23"/>
        <v>20068.310221707394</v>
      </c>
      <c r="AV14" s="49">
        <f t="shared" si="24"/>
        <v>16776.593571469766</v>
      </c>
      <c r="AW14" s="50">
        <f t="shared" si="25"/>
        <v>27445.501871194498</v>
      </c>
      <c r="AX14" s="50">
        <f t="shared" si="26"/>
        <v>14850.549564063471</v>
      </c>
      <c r="AY14" s="50">
        <f t="shared" si="27"/>
        <v>12594.952307131029</v>
      </c>
      <c r="AZ14" s="58">
        <f t="shared" si="28"/>
        <v>6.9551399265684699</v>
      </c>
      <c r="BA14" s="56">
        <f t="shared" si="29"/>
        <v>13.91027985313694</v>
      </c>
      <c r="BB14" s="56">
        <f t="shared" si="30"/>
        <v>14.950078749281657</v>
      </c>
      <c r="BE14" s="46"/>
      <c r="BF14" s="10"/>
    </row>
    <row r="15" spans="1:58">
      <c r="A15" s="30">
        <v>2.1</v>
      </c>
      <c r="B15" s="30">
        <v>1.3</v>
      </c>
      <c r="C15" s="31">
        <v>0.61</v>
      </c>
      <c r="D15" s="31">
        <v>0.56999999999999995</v>
      </c>
      <c r="E15" s="31">
        <v>0.42</v>
      </c>
      <c r="F15" s="31">
        <v>0.37</v>
      </c>
      <c r="G15" s="27">
        <v>0.75</v>
      </c>
      <c r="H15" s="13">
        <f t="shared" si="36"/>
        <v>0.76205369127516764</v>
      </c>
      <c r="I15" s="27">
        <v>0.76205369127516764</v>
      </c>
      <c r="J15" s="13">
        <f t="shared" si="0"/>
        <v>0.33121361707496277</v>
      </c>
      <c r="K15" s="35">
        <v>1</v>
      </c>
      <c r="L15" s="36">
        <v>0.5</v>
      </c>
      <c r="M15" s="53">
        <v>1</v>
      </c>
      <c r="N15" s="35">
        <v>2</v>
      </c>
      <c r="O15" s="35">
        <v>0.6</v>
      </c>
      <c r="P15" s="55">
        <f t="shared" si="1"/>
        <v>3.3333333333333335</v>
      </c>
      <c r="Q15" s="8">
        <f t="shared" si="2"/>
        <v>1.3333333333333333</v>
      </c>
      <c r="R15" s="8">
        <f t="shared" si="3"/>
        <v>12.857142857142856</v>
      </c>
      <c r="S15" s="63">
        <v>1</v>
      </c>
      <c r="T15" s="8">
        <f t="shared" si="37"/>
        <v>9.6428571428571423</v>
      </c>
      <c r="U15" s="8">
        <f t="shared" si="4"/>
        <v>2.1</v>
      </c>
      <c r="V15" s="8">
        <f t="shared" si="5"/>
        <v>5.8821428571428571</v>
      </c>
      <c r="W15" s="8">
        <f t="shared" si="6"/>
        <v>2.7300000000000004</v>
      </c>
      <c r="X15" s="8">
        <f t="shared" si="7"/>
        <v>3.3528214285714282</v>
      </c>
      <c r="Y15" s="8">
        <f t="shared" si="8"/>
        <v>1.9765588938764429</v>
      </c>
      <c r="Z15" s="8">
        <f t="shared" si="8"/>
        <v>1.9690226602697556</v>
      </c>
      <c r="AA15" s="14">
        <f t="shared" si="9"/>
        <v>9.1398922272097778</v>
      </c>
      <c r="AB15" s="14">
        <f t="shared" si="9"/>
        <v>33.703986945984042</v>
      </c>
      <c r="AC15" s="9">
        <f t="shared" si="10"/>
        <v>0.55955723707371374</v>
      </c>
      <c r="AD15" s="9">
        <f t="shared" si="11"/>
        <v>5.1142928418090152</v>
      </c>
      <c r="AE15" s="9">
        <f t="shared" si="12"/>
        <v>1.6939234309161544</v>
      </c>
      <c r="AF15" s="60">
        <f t="shared" si="31"/>
        <v>0.13174960018236759</v>
      </c>
      <c r="AG15" s="60">
        <f t="shared" si="32"/>
        <v>2.0454125428312566</v>
      </c>
      <c r="AH15" s="60">
        <f t="shared" si="13"/>
        <v>0.43245814767133606</v>
      </c>
      <c r="AI15" s="60">
        <f t="shared" si="14"/>
        <v>8.4558737844657325E-2</v>
      </c>
      <c r="AJ15" s="60">
        <f t="shared" si="15"/>
        <v>0.25529970232328747</v>
      </c>
      <c r="AK15" s="18">
        <f t="shared" si="16"/>
        <v>3.2824247441565531</v>
      </c>
      <c r="AL15" s="18">
        <f t="shared" si="17"/>
        <v>1.8</v>
      </c>
      <c r="AM15" s="18">
        <f t="shared" si="18"/>
        <v>1.482424744156553</v>
      </c>
      <c r="AN15" s="18">
        <f t="shared" si="33"/>
        <v>2.479687248322147</v>
      </c>
      <c r="AO15" s="24">
        <f t="shared" si="34"/>
        <v>1.35</v>
      </c>
      <c r="AP15" s="18">
        <f t="shared" si="35"/>
        <v>1.1296872483221472</v>
      </c>
      <c r="AQ15" s="61">
        <f t="shared" si="19"/>
        <v>0.21142832490541408</v>
      </c>
      <c r="AR15" s="43">
        <f t="shared" si="20"/>
        <v>55955.723707371377</v>
      </c>
      <c r="AS15" s="43">
        <f t="shared" si="21"/>
        <v>18533.29764516572</v>
      </c>
      <c r="AT15" s="50">
        <f t="shared" si="22"/>
        <v>35913.166835651078</v>
      </c>
      <c r="AU15" s="49">
        <f t="shared" si="23"/>
        <v>19693.886484146249</v>
      </c>
      <c r="AV15" s="49">
        <f t="shared" si="24"/>
        <v>16219.280351504833</v>
      </c>
      <c r="AW15" s="50">
        <f t="shared" si="25"/>
        <v>27130.377324800742</v>
      </c>
      <c r="AX15" s="50">
        <f t="shared" si="26"/>
        <v>14770.414863109687</v>
      </c>
      <c r="AY15" s="50">
        <f t="shared" si="27"/>
        <v>12359.962461691055</v>
      </c>
      <c r="AZ15" s="58">
        <f t="shared" si="28"/>
        <v>7.5233800217119366</v>
      </c>
      <c r="BA15" s="56">
        <f t="shared" si="29"/>
        <v>15.046760043423873</v>
      </c>
      <c r="BB15" s="56">
        <f t="shared" si="30"/>
        <v>16.270880193238675</v>
      </c>
      <c r="BE15" s="46"/>
      <c r="BF15" s="10"/>
    </row>
    <row r="16" spans="1:58">
      <c r="A16" s="30">
        <v>2.1</v>
      </c>
      <c r="B16" s="30">
        <v>1.3</v>
      </c>
      <c r="C16" s="31">
        <v>0.61</v>
      </c>
      <c r="D16" s="31">
        <v>0.56999999999999995</v>
      </c>
      <c r="E16" s="31">
        <v>0.42</v>
      </c>
      <c r="F16" s="31">
        <v>0.37</v>
      </c>
      <c r="G16" s="27">
        <v>0.76</v>
      </c>
      <c r="H16" s="13">
        <f t="shared" si="36"/>
        <v>0.77306428823737183</v>
      </c>
      <c r="I16" s="27">
        <v>0.77306428823737183</v>
      </c>
      <c r="J16" s="13">
        <f t="shared" si="0"/>
        <v>0.32521237129537472</v>
      </c>
      <c r="K16" s="35">
        <v>1</v>
      </c>
      <c r="L16" s="36">
        <v>0.5</v>
      </c>
      <c r="M16" s="53">
        <v>1</v>
      </c>
      <c r="N16" s="35">
        <v>2</v>
      </c>
      <c r="O16" s="35">
        <v>0.6</v>
      </c>
      <c r="P16" s="55">
        <f t="shared" si="1"/>
        <v>3.3333333333333335</v>
      </c>
      <c r="Q16" s="8">
        <f t="shared" si="2"/>
        <v>1.3157894736842106</v>
      </c>
      <c r="R16" s="8">
        <f t="shared" si="3"/>
        <v>11.754385964912279</v>
      </c>
      <c r="S16" s="63">
        <v>1</v>
      </c>
      <c r="T16" s="8">
        <f t="shared" si="37"/>
        <v>8.9333333333333318</v>
      </c>
      <c r="U16" s="8">
        <f t="shared" si="4"/>
        <v>2.1</v>
      </c>
      <c r="V16" s="8">
        <f t="shared" si="5"/>
        <v>5.4493333333333327</v>
      </c>
      <c r="W16" s="8">
        <f t="shared" si="6"/>
        <v>2.7300000000000004</v>
      </c>
      <c r="X16" s="8">
        <f t="shared" si="7"/>
        <v>3.1061199999999993</v>
      </c>
      <c r="Y16" s="8">
        <f t="shared" si="8"/>
        <v>1.9765588938764429</v>
      </c>
      <c r="Z16" s="8">
        <f t="shared" si="8"/>
        <v>1.8241414867486725</v>
      </c>
      <c r="AA16" s="14">
        <f t="shared" si="9"/>
        <v>9.1223483675606545</v>
      </c>
      <c r="AB16" s="14">
        <f t="shared" si="9"/>
        <v>31.067314118327616</v>
      </c>
      <c r="AC16" s="9">
        <f t="shared" si="10"/>
        <v>0.55648052306145335</v>
      </c>
      <c r="AD16" s="9">
        <f t="shared" si="11"/>
        <v>5.0764091911289482</v>
      </c>
      <c r="AE16" s="9">
        <f t="shared" si="12"/>
        <v>1.6509110707126804</v>
      </c>
      <c r="AF16" s="60">
        <f t="shared" si="31"/>
        <v>0.14045064332928775</v>
      </c>
      <c r="AG16" s="60">
        <f t="shared" si="32"/>
        <v>2.0200547861240357</v>
      </c>
      <c r="AH16" s="60">
        <f t="shared" si="13"/>
        <v>0.44867785181993686</v>
      </c>
      <c r="AI16" s="60">
        <f t="shared" si="14"/>
        <v>8.8384886821969308E-2</v>
      </c>
      <c r="AJ16" s="60">
        <f t="shared" si="15"/>
        <v>0.27177590591009088</v>
      </c>
      <c r="AK16" s="18">
        <f t="shared" si="16"/>
        <v>3.1945588940308927</v>
      </c>
      <c r="AL16" s="18">
        <f t="shared" si="17"/>
        <v>1.7631578947368418</v>
      </c>
      <c r="AM16" s="18">
        <f t="shared" si="18"/>
        <v>1.4314009992940511</v>
      </c>
      <c r="AN16" s="18">
        <f t="shared" si="33"/>
        <v>2.446564994701518</v>
      </c>
      <c r="AO16" s="24">
        <f t="shared" si="34"/>
        <v>1.3399999999999999</v>
      </c>
      <c r="AP16" s="18">
        <f t="shared" si="35"/>
        <v>1.1065649947015184</v>
      </c>
      <c r="AQ16" s="61">
        <f t="shared" si="19"/>
        <v>0.22211172434626586</v>
      </c>
      <c r="AR16" s="43">
        <f t="shared" si="20"/>
        <v>55648.052306145335</v>
      </c>
      <c r="AS16" s="43">
        <f t="shared" si="21"/>
        <v>18097.43504845057</v>
      </c>
      <c r="AT16" s="50">
        <f t="shared" si="22"/>
        <v>35019.040770146865</v>
      </c>
      <c r="AU16" s="49">
        <f t="shared" si="23"/>
        <v>19327.894788656442</v>
      </c>
      <c r="AV16" s="49">
        <f t="shared" si="24"/>
        <v>15691.145981490425</v>
      </c>
      <c r="AW16" s="50">
        <f t="shared" si="25"/>
        <v>26819.464639188485</v>
      </c>
      <c r="AX16" s="50">
        <f t="shared" si="26"/>
        <v>14689.200039378897</v>
      </c>
      <c r="AY16" s="50">
        <f t="shared" si="27"/>
        <v>12130.264599809592</v>
      </c>
      <c r="AZ16" s="58">
        <f t="shared" si="28"/>
        <v>8.0957963617767543</v>
      </c>
      <c r="BA16" s="56">
        <f t="shared" si="29"/>
        <v>16.191592723553509</v>
      </c>
      <c r="BB16" s="56">
        <f t="shared" si="30"/>
        <v>17.617902209664948</v>
      </c>
      <c r="BE16" s="46"/>
      <c r="BF16" s="10"/>
    </row>
    <row r="17" spans="1:58">
      <c r="A17" s="30">
        <v>2.1</v>
      </c>
      <c r="B17" s="30">
        <v>1.3</v>
      </c>
      <c r="C17" s="31">
        <v>0.61</v>
      </c>
      <c r="D17" s="31">
        <v>0.56999999999999995</v>
      </c>
      <c r="E17" s="31">
        <v>0.42</v>
      </c>
      <c r="F17" s="31">
        <v>0.37</v>
      </c>
      <c r="G17" s="27">
        <v>0.77</v>
      </c>
      <c r="H17" s="13">
        <f t="shared" si="36"/>
        <v>0.78378889566809018</v>
      </c>
      <c r="I17" s="27">
        <v>0.78378889566809018</v>
      </c>
      <c r="J17" s="13">
        <f t="shared" si="0"/>
        <v>0.31934743960279105</v>
      </c>
      <c r="K17" s="35">
        <v>1</v>
      </c>
      <c r="L17" s="36">
        <v>0.5</v>
      </c>
      <c r="M17" s="53">
        <v>1</v>
      </c>
      <c r="N17" s="35">
        <v>2</v>
      </c>
      <c r="O17" s="35">
        <v>0.6</v>
      </c>
      <c r="P17" s="55">
        <f t="shared" si="1"/>
        <v>3.3333333333333335</v>
      </c>
      <c r="Q17" s="8">
        <f t="shared" si="2"/>
        <v>1.2987012987012987</v>
      </c>
      <c r="R17" s="8">
        <f t="shared" si="3"/>
        <v>10.795454545454543</v>
      </c>
      <c r="S17" s="63">
        <v>1</v>
      </c>
      <c r="T17" s="8">
        <f t="shared" si="37"/>
        <v>8.3124999999999982</v>
      </c>
      <c r="U17" s="8">
        <f t="shared" si="4"/>
        <v>2.1</v>
      </c>
      <c r="V17" s="8">
        <f t="shared" si="5"/>
        <v>5.0706249999999988</v>
      </c>
      <c r="W17" s="8">
        <f t="shared" si="6"/>
        <v>2.7300000000000004</v>
      </c>
      <c r="X17" s="8">
        <f t="shared" si="7"/>
        <v>2.8902562499999993</v>
      </c>
      <c r="Y17" s="8">
        <f t="shared" si="8"/>
        <v>1.9765588938764429</v>
      </c>
      <c r="Z17" s="8">
        <f t="shared" si="8"/>
        <v>1.6973704599177246</v>
      </c>
      <c r="AA17" s="14">
        <f t="shared" si="9"/>
        <v>9.1052601925777417</v>
      </c>
      <c r="AB17" s="14">
        <f t="shared" si="9"/>
        <v>28.766206255372264</v>
      </c>
      <c r="AC17" s="9">
        <f t="shared" si="10"/>
        <v>0.55336425691119662</v>
      </c>
      <c r="AD17" s="9">
        <f t="shared" si="11"/>
        <v>5.0385255404488811</v>
      </c>
      <c r="AE17" s="9">
        <f t="shared" si="12"/>
        <v>1.6090402307156193</v>
      </c>
      <c r="AF17" s="60">
        <f t="shared" si="31"/>
        <v>0.14904793716102582</v>
      </c>
      <c r="AG17" s="60">
        <f t="shared" si="32"/>
        <v>1.9947271740181531</v>
      </c>
      <c r="AH17" s="60">
        <f t="shared" si="13"/>
        <v>0.46359176685934006</v>
      </c>
      <c r="AI17" s="60">
        <f t="shared" si="14"/>
        <v>9.2009410915487547E-2</v>
      </c>
      <c r="AJ17" s="60">
        <f t="shared" si="15"/>
        <v>0.28811695196282194</v>
      </c>
      <c r="AK17" s="18">
        <f t="shared" si="16"/>
        <v>3.1103534586895547</v>
      </c>
      <c r="AL17" s="18">
        <f t="shared" si="17"/>
        <v>1.7272727272727273</v>
      </c>
      <c r="AM17" s="18">
        <f t="shared" si="18"/>
        <v>1.3830807314168276</v>
      </c>
      <c r="AN17" s="18">
        <f t="shared" si="33"/>
        <v>2.4140433190970096</v>
      </c>
      <c r="AO17" s="24">
        <f t="shared" si="34"/>
        <v>1.33</v>
      </c>
      <c r="AP17" s="18">
        <f t="shared" si="35"/>
        <v>1.0840433190970098</v>
      </c>
      <c r="AQ17" s="61">
        <f t="shared" si="19"/>
        <v>0.23240860850433331</v>
      </c>
      <c r="AR17" s="43">
        <f t="shared" si="20"/>
        <v>55336.425691119664</v>
      </c>
      <c r="AS17" s="43">
        <f t="shared" si="21"/>
        <v>17671.545861229173</v>
      </c>
      <c r="AT17" s="50">
        <f t="shared" si="22"/>
        <v>34159.962405302766</v>
      </c>
      <c r="AU17" s="49">
        <f t="shared" si="23"/>
        <v>18970.05347173641</v>
      </c>
      <c r="AV17" s="49">
        <f t="shared" si="24"/>
        <v>15189.908933566356</v>
      </c>
      <c r="AW17" s="50">
        <f t="shared" si="25"/>
        <v>26512.623121575867</v>
      </c>
      <c r="AX17" s="50">
        <f t="shared" si="26"/>
        <v>14606.941173237037</v>
      </c>
      <c r="AY17" s="50">
        <f t="shared" si="27"/>
        <v>11905.681948338832</v>
      </c>
      <c r="AZ17" s="58">
        <f t="shared" si="28"/>
        <v>8.6722863761350322</v>
      </c>
      <c r="BA17" s="56">
        <f t="shared" si="29"/>
        <v>17.344572752270064</v>
      </c>
      <c r="BB17" s="56">
        <f t="shared" si="30"/>
        <v>18.991576668287173</v>
      </c>
      <c r="BE17" s="46"/>
      <c r="BF17" s="10"/>
    </row>
    <row r="18" spans="1:58">
      <c r="A18" s="30">
        <v>2.1</v>
      </c>
      <c r="B18" s="30">
        <v>1.3</v>
      </c>
      <c r="C18" s="31">
        <v>0.61</v>
      </c>
      <c r="D18" s="31">
        <v>0.56999999999999995</v>
      </c>
      <c r="E18" s="31">
        <v>0.42</v>
      </c>
      <c r="F18" s="31">
        <v>0.37</v>
      </c>
      <c r="G18" s="27">
        <v>0.78</v>
      </c>
      <c r="H18" s="13">
        <f t="shared" si="36"/>
        <v>0.79423851316468774</v>
      </c>
      <c r="I18" s="27">
        <v>0.79423851316468774</v>
      </c>
      <c r="J18" s="13">
        <f t="shared" si="0"/>
        <v>0.31361576027682642</v>
      </c>
      <c r="K18" s="35">
        <v>1</v>
      </c>
      <c r="L18" s="36">
        <v>0.5</v>
      </c>
      <c r="M18" s="53">
        <v>1</v>
      </c>
      <c r="N18" s="35">
        <v>2</v>
      </c>
      <c r="O18" s="35">
        <v>0.6</v>
      </c>
      <c r="P18" s="55">
        <f t="shared" si="1"/>
        <v>3.3333333333333335</v>
      </c>
      <c r="Q18" s="8">
        <f t="shared" si="2"/>
        <v>1.2820512820512819</v>
      </c>
      <c r="R18" s="8">
        <f t="shared" si="3"/>
        <v>9.9547511312217161</v>
      </c>
      <c r="S18" s="63">
        <v>1</v>
      </c>
      <c r="T18" s="8">
        <f t="shared" si="37"/>
        <v>7.7647058823529393</v>
      </c>
      <c r="U18" s="8">
        <f t="shared" si="4"/>
        <v>2.1</v>
      </c>
      <c r="V18" s="8">
        <f t="shared" si="5"/>
        <v>4.7364705882352931</v>
      </c>
      <c r="W18" s="8">
        <f t="shared" si="6"/>
        <v>2.7300000000000004</v>
      </c>
      <c r="X18" s="8">
        <f t="shared" si="7"/>
        <v>2.6997882352941169</v>
      </c>
      <c r="Y18" s="8">
        <f t="shared" si="8"/>
        <v>1.9765588938764429</v>
      </c>
      <c r="Z18" s="8">
        <f t="shared" si="8"/>
        <v>1.5855136715374767</v>
      </c>
      <c r="AA18" s="14">
        <f t="shared" si="9"/>
        <v>9.0886101759277267</v>
      </c>
      <c r="AB18" s="14">
        <f t="shared" si="9"/>
        <v>26.741229508641542</v>
      </c>
      <c r="AC18" s="9">
        <f t="shared" si="10"/>
        <v>0.5502097452714626</v>
      </c>
      <c r="AD18" s="9">
        <f t="shared" si="11"/>
        <v>5.0006418897688176</v>
      </c>
      <c r="AE18" s="9">
        <f t="shared" si="12"/>
        <v>1.5682801081319937</v>
      </c>
      <c r="AF18" s="60">
        <f t="shared" si="31"/>
        <v>0.15754086540780488</v>
      </c>
      <c r="AG18" s="60">
        <f t="shared" si="32"/>
        <v>1.969446159792158</v>
      </c>
      <c r="AH18" s="60">
        <f t="shared" si="13"/>
        <v>0.47727986873432882</v>
      </c>
      <c r="AI18" s="60">
        <f t="shared" si="14"/>
        <v>9.5443720877279967E-2</v>
      </c>
      <c r="AJ18" s="60">
        <f t="shared" si="15"/>
        <v>0.30433330516627244</v>
      </c>
      <c r="AK18" s="18">
        <f t="shared" si="16"/>
        <v>3.0295623138723946</v>
      </c>
      <c r="AL18" s="18">
        <f t="shared" si="17"/>
        <v>1.6923076923076923</v>
      </c>
      <c r="AM18" s="18">
        <f t="shared" si="18"/>
        <v>1.3372546215647023</v>
      </c>
      <c r="AN18" s="18">
        <f t="shared" si="33"/>
        <v>2.3820991223541563</v>
      </c>
      <c r="AO18" s="24">
        <f t="shared" si="34"/>
        <v>1.32</v>
      </c>
      <c r="AP18" s="18">
        <f t="shared" si="35"/>
        <v>1.0620991223541563</v>
      </c>
      <c r="AQ18" s="61">
        <f t="shared" si="19"/>
        <v>0.24234217643436251</v>
      </c>
      <c r="AR18" s="43">
        <f t="shared" si="20"/>
        <v>55020.97452714626</v>
      </c>
      <c r="AS18" s="43">
        <f t="shared" si="21"/>
        <v>17255.444757502875</v>
      </c>
      <c r="AT18" s="50">
        <f t="shared" si="22"/>
        <v>33333.614878725391</v>
      </c>
      <c r="AU18" s="49">
        <f t="shared" si="23"/>
        <v>18620.093276637301</v>
      </c>
      <c r="AV18" s="49">
        <f t="shared" si="24"/>
        <v>14713.521602088089</v>
      </c>
      <c r="AW18" s="50">
        <f t="shared" si="25"/>
        <v>26209.718276436051</v>
      </c>
      <c r="AX18" s="50">
        <f t="shared" si="26"/>
        <v>14523.672755777096</v>
      </c>
      <c r="AY18" s="50">
        <f t="shared" si="27"/>
        <v>11686.045520658956</v>
      </c>
      <c r="AZ18" s="58">
        <f t="shared" si="28"/>
        <v>9.2527500882370948</v>
      </c>
      <c r="BA18" s="56">
        <f t="shared" si="29"/>
        <v>18.505500176474193</v>
      </c>
      <c r="BB18" s="56">
        <f t="shared" si="30"/>
        <v>20.392353701591851</v>
      </c>
      <c r="BE18" s="46"/>
      <c r="BF18" s="10"/>
    </row>
    <row r="19" spans="1:58">
      <c r="A19" s="30">
        <v>2.1</v>
      </c>
      <c r="B19" s="30">
        <v>1.3</v>
      </c>
      <c r="C19" s="31">
        <v>0.61</v>
      </c>
      <c r="D19" s="31">
        <v>0.56999999999999995</v>
      </c>
      <c r="E19" s="31">
        <v>0.42</v>
      </c>
      <c r="F19" s="31">
        <v>0.37</v>
      </c>
      <c r="G19" s="27">
        <v>0.79</v>
      </c>
      <c r="H19" s="13">
        <f t="shared" si="36"/>
        <v>0.80442358338288988</v>
      </c>
      <c r="I19" s="27">
        <v>0.80442358338288988</v>
      </c>
      <c r="J19" s="13">
        <f t="shared" si="0"/>
        <v>0.30801429946438186</v>
      </c>
      <c r="K19" s="35">
        <v>1</v>
      </c>
      <c r="L19" s="36">
        <v>0.5</v>
      </c>
      <c r="M19" s="53">
        <v>1</v>
      </c>
      <c r="N19" s="35">
        <v>2</v>
      </c>
      <c r="O19" s="35">
        <v>0.6</v>
      </c>
      <c r="P19" s="55">
        <v>3.33</v>
      </c>
      <c r="Q19" s="8">
        <f t="shared" si="2"/>
        <v>1.2658227848101264</v>
      </c>
      <c r="R19" s="8">
        <f t="shared" si="3"/>
        <v>9.2123769338959178</v>
      </c>
      <c r="S19" s="63">
        <v>1</v>
      </c>
      <c r="T19" s="8">
        <f t="shared" si="37"/>
        <v>7.2777777777777759</v>
      </c>
      <c r="U19" s="8">
        <f t="shared" si="4"/>
        <v>2.1</v>
      </c>
      <c r="V19" s="8">
        <f t="shared" si="5"/>
        <v>4.439444444444443</v>
      </c>
      <c r="W19" s="8">
        <f t="shared" si="6"/>
        <v>2.7300000000000004</v>
      </c>
      <c r="X19" s="8">
        <f t="shared" si="7"/>
        <v>2.5304833333333323</v>
      </c>
      <c r="Y19" s="8">
        <f t="shared" si="8"/>
        <v>1.9765588938764429</v>
      </c>
      <c r="Z19" s="8">
        <f t="shared" si="8"/>
        <v>1.4860854151994776</v>
      </c>
      <c r="AA19" s="14">
        <f t="shared" si="9"/>
        <v>9.0723816786865683</v>
      </c>
      <c r="AB19" s="14">
        <f t="shared" si="9"/>
        <v>24.946167904650949</v>
      </c>
      <c r="AC19" s="9">
        <f t="shared" si="10"/>
        <v>0.54701823786223436</v>
      </c>
      <c r="AD19" s="9">
        <f t="shared" si="11"/>
        <v>4.9627582390887461</v>
      </c>
      <c r="AE19" s="9">
        <f t="shared" si="12"/>
        <v>1.5286005024240095</v>
      </c>
      <c r="AF19" s="60">
        <f t="shared" si="31"/>
        <v>0.16592900110282002</v>
      </c>
      <c r="AG19" s="60">
        <f t="shared" si="32"/>
        <v>1.9442269790330979</v>
      </c>
      <c r="AH19" s="60">
        <f t="shared" si="13"/>
        <v>0.48981614978202692</v>
      </c>
      <c r="AI19" s="60">
        <f t="shared" si="14"/>
        <v>9.8698370177300071E-2</v>
      </c>
      <c r="AJ19" s="60">
        <f t="shared" si="15"/>
        <v>0.32043437706928068</v>
      </c>
      <c r="AK19" s="18">
        <f t="shared" si="16"/>
        <v>2.9519622641403482</v>
      </c>
      <c r="AL19" s="18">
        <f t="shared" si="17"/>
        <v>1.6582278481012658</v>
      </c>
      <c r="AM19" s="18">
        <f t="shared" si="18"/>
        <v>1.2937344160390825</v>
      </c>
      <c r="AN19" s="18">
        <f t="shared" si="33"/>
        <v>2.3507104748959291</v>
      </c>
      <c r="AO19" s="24">
        <f t="shared" si="34"/>
        <v>1.31</v>
      </c>
      <c r="AP19" s="18">
        <f t="shared" si="35"/>
        <v>1.0407104748959293</v>
      </c>
      <c r="AQ19" s="61">
        <f t="shared" si="19"/>
        <v>0.25193362455325152</v>
      </c>
      <c r="AR19" s="43">
        <f t="shared" si="20"/>
        <v>54701.823786223438</v>
      </c>
      <c r="AS19" s="43">
        <f t="shared" si="21"/>
        <v>16848.943932937673</v>
      </c>
      <c r="AT19" s="50">
        <f t="shared" si="22"/>
        <v>32537.89764021162</v>
      </c>
      <c r="AU19" s="49">
        <f t="shared" si="23"/>
        <v>18277.756677685673</v>
      </c>
      <c r="AV19" s="49">
        <f t="shared" si="24"/>
        <v>14260.140962525946</v>
      </c>
      <c r="AW19" s="50">
        <f t="shared" si="25"/>
        <v>25910.621467991936</v>
      </c>
      <c r="AX19" s="50">
        <f t="shared" si="26"/>
        <v>14439.427775371681</v>
      </c>
      <c r="AY19" s="50">
        <f t="shared" si="27"/>
        <v>11471.193692620254</v>
      </c>
      <c r="AZ19" s="58">
        <f t="shared" si="28"/>
        <v>9.8459674469490643</v>
      </c>
      <c r="BA19" s="56">
        <f t="shared" si="29"/>
        <v>19.691934893898129</v>
      </c>
      <c r="BB19" s="56">
        <f t="shared" si="30"/>
        <v>21.842544738429151</v>
      </c>
      <c r="BE19" s="46"/>
      <c r="BF19" s="10"/>
    </row>
    <row r="20" spans="1:58" s="6" customFormat="1">
      <c r="A20" s="32">
        <v>2.1</v>
      </c>
      <c r="B20" s="32">
        <v>1.3</v>
      </c>
      <c r="C20" s="28">
        <v>0.61</v>
      </c>
      <c r="D20" s="28">
        <v>0.56999999999999995</v>
      </c>
      <c r="E20" s="28">
        <v>0.42</v>
      </c>
      <c r="F20" s="28">
        <v>0.37</v>
      </c>
      <c r="G20" s="28">
        <v>0.8</v>
      </c>
      <c r="H20" s="20">
        <f t="shared" si="36"/>
        <v>0.81435402684563774</v>
      </c>
      <c r="I20" s="28">
        <v>0.81435402684563774</v>
      </c>
      <c r="J20" s="20">
        <f t="shared" si="0"/>
        <v>0.30254005572153297</v>
      </c>
      <c r="K20" s="28">
        <v>1</v>
      </c>
      <c r="L20" s="23">
        <v>0.5</v>
      </c>
      <c r="M20" s="28">
        <v>1</v>
      </c>
      <c r="N20" s="28">
        <v>2</v>
      </c>
      <c r="O20" s="28">
        <v>0.6</v>
      </c>
      <c r="P20" s="25">
        <v>3.33</v>
      </c>
      <c r="Q20" s="20">
        <f t="shared" si="2"/>
        <v>1.25</v>
      </c>
      <c r="R20" s="20">
        <f t="shared" si="3"/>
        <v>8.5526315789473664</v>
      </c>
      <c r="S20" s="64">
        <v>1</v>
      </c>
      <c r="T20" s="20">
        <f t="shared" si="37"/>
        <v>6.8421052631578929</v>
      </c>
      <c r="U20" s="20">
        <f t="shared" si="4"/>
        <v>2.1</v>
      </c>
      <c r="V20" s="20">
        <f t="shared" si="5"/>
        <v>4.1736842105263143</v>
      </c>
      <c r="W20" s="20">
        <f t="shared" si="6"/>
        <v>2.7300000000000004</v>
      </c>
      <c r="X20" s="20">
        <f t="shared" si="7"/>
        <v>2.3789999999999991</v>
      </c>
      <c r="Y20" s="20">
        <f t="shared" si="8"/>
        <v>1.9765588938764429</v>
      </c>
      <c r="Z20" s="20">
        <f t="shared" si="8"/>
        <v>1.3971232911075844</v>
      </c>
      <c r="AA20" s="20">
        <f t="shared" si="9"/>
        <v>9.0565588938764421</v>
      </c>
      <c r="AB20" s="20">
        <f t="shared" si="9"/>
        <v>23.344544343739155</v>
      </c>
      <c r="AC20" s="20">
        <f t="shared" si="10"/>
        <v>0.54379093054190986</v>
      </c>
      <c r="AD20" s="20">
        <f t="shared" si="11"/>
        <v>4.92487458840868</v>
      </c>
      <c r="AE20" s="21">
        <f t="shared" si="12"/>
        <v>1.4899718323987239</v>
      </c>
      <c r="AF20" s="20">
        <f t="shared" si="31"/>
        <v>0.17421209117277392</v>
      </c>
      <c r="AG20" s="20">
        <f t="shared" si="32"/>
        <v>1.9190837201295565</v>
      </c>
      <c r="AH20" s="20">
        <f t="shared" si="13"/>
        <v>0.50126922002986518</v>
      </c>
      <c r="AI20" s="20">
        <f t="shared" si="14"/>
        <v>0.10178314412506385</v>
      </c>
      <c r="AJ20" s="20">
        <f t="shared" si="15"/>
        <v>0.33642865531415161</v>
      </c>
      <c r="AK20" s="20">
        <f t="shared" si="16"/>
        <v>2.8773503415026118</v>
      </c>
      <c r="AL20" s="20">
        <f t="shared" si="17"/>
        <v>1.625</v>
      </c>
      <c r="AM20" s="20">
        <f t="shared" si="18"/>
        <v>1.2523503415026118</v>
      </c>
      <c r="AN20" s="20">
        <f>T20*(G20-C20)+V20*(I20-D20)</f>
        <v>2.3198565436241614</v>
      </c>
      <c r="AO20" s="25">
        <f t="shared" si="34"/>
        <v>1.3</v>
      </c>
      <c r="AP20" s="20">
        <f t="shared" si="35"/>
        <v>1.0198565436241616</v>
      </c>
      <c r="AQ20" s="20">
        <f t="shared" si="19"/>
        <v>0.26120237213831649</v>
      </c>
      <c r="AR20" s="22">
        <f t="shared" si="20"/>
        <v>54379.093054190984</v>
      </c>
      <c r="AS20" s="44">
        <f t="shared" si="21"/>
        <v>16451.853842701366</v>
      </c>
      <c r="AT20" s="44">
        <f t="shared" si="22"/>
        <v>31770.900793767501</v>
      </c>
      <c r="AU20" s="44">
        <f t="shared" si="23"/>
        <v>17942.797248287508</v>
      </c>
      <c r="AV20" s="44">
        <f t="shared" si="24"/>
        <v>13828.103545479991</v>
      </c>
      <c r="AW20" s="22">
        <f t="shared" si="25"/>
        <v>25615.209604530075</v>
      </c>
      <c r="AX20" s="22">
        <f t="shared" si="26"/>
        <v>14354.237798630007</v>
      </c>
      <c r="AY20" s="22">
        <f t="shared" si="27"/>
        <v>11260.971805900072</v>
      </c>
      <c r="AZ20" s="57">
        <f t="shared" si="28"/>
        <v>10.434557929424471</v>
      </c>
      <c r="BA20" s="57">
        <f t="shared" si="29"/>
        <v>20.869115858848943</v>
      </c>
      <c r="BB20" s="57">
        <f t="shared" si="30"/>
        <v>23.300410712431425</v>
      </c>
      <c r="BE20" s="51"/>
      <c r="BF20" s="20"/>
    </row>
    <row r="21" spans="1:58">
      <c r="A21" s="30">
        <v>2.1</v>
      </c>
      <c r="B21" s="30">
        <v>1.3</v>
      </c>
      <c r="C21" s="31">
        <v>0.61</v>
      </c>
      <c r="D21" s="31">
        <v>0.56999999999999995</v>
      </c>
      <c r="E21" s="31">
        <v>0.42</v>
      </c>
      <c r="F21" s="31">
        <v>0.37</v>
      </c>
      <c r="G21" s="27">
        <v>0.81</v>
      </c>
      <c r="H21" s="13">
        <f t="shared" si="36"/>
        <v>0.82403927417350231</v>
      </c>
      <c r="I21" s="27">
        <v>0.82403927417350231</v>
      </c>
      <c r="J21" s="13">
        <f t="shared" si="0"/>
        <v>0.29719006397939368</v>
      </c>
      <c r="K21" s="35">
        <v>1</v>
      </c>
      <c r="L21" s="36">
        <v>0.5</v>
      </c>
      <c r="M21" s="53">
        <v>1</v>
      </c>
      <c r="N21" s="35">
        <v>2</v>
      </c>
      <c r="O21" s="35">
        <v>0.6</v>
      </c>
      <c r="P21" s="55">
        <f t="shared" ref="P21:P35" si="38">N21/O21</f>
        <v>3.3333333333333335</v>
      </c>
      <c r="Q21" s="8">
        <f t="shared" si="2"/>
        <v>1.2345679012345678</v>
      </c>
      <c r="R21" s="8">
        <f t="shared" si="3"/>
        <v>7.9629629629629601</v>
      </c>
      <c r="S21" s="63">
        <v>1</v>
      </c>
      <c r="T21" s="8">
        <f t="shared" si="37"/>
        <v>6.4499999999999984</v>
      </c>
      <c r="U21" s="8">
        <f t="shared" si="4"/>
        <v>2.1</v>
      </c>
      <c r="V21" s="8">
        <f t="shared" si="5"/>
        <v>3.934499999999999</v>
      </c>
      <c r="W21" s="8">
        <f t="shared" si="6"/>
        <v>2.7300000000000004</v>
      </c>
      <c r="X21" s="8">
        <f t="shared" si="7"/>
        <v>2.2426649999999992</v>
      </c>
      <c r="Y21" s="8">
        <f t="shared" si="8"/>
        <v>1.9765588938764429</v>
      </c>
      <c r="Z21" s="8">
        <f t="shared" si="8"/>
        <v>1.3170573794248808</v>
      </c>
      <c r="AA21" s="14">
        <f t="shared" si="9"/>
        <v>9.0411267951110119</v>
      </c>
      <c r="AB21" s="14">
        <f t="shared" si="9"/>
        <v>21.907185342387837</v>
      </c>
      <c r="AC21" s="9">
        <f t="shared" si="10"/>
        <v>0.5405289681780876</v>
      </c>
      <c r="AD21" s="9">
        <f t="shared" si="11"/>
        <v>4.8869909377286156</v>
      </c>
      <c r="AE21" s="9">
        <f t="shared" si="12"/>
        <v>1.4523651494502845</v>
      </c>
      <c r="AF21" s="60">
        <f t="shared" si="31"/>
        <v>0.18239004202398929</v>
      </c>
      <c r="AG21" s="60">
        <f t="shared" si="32"/>
        <v>1.8940293913981163</v>
      </c>
      <c r="AH21" s="60">
        <f t="shared" si="13"/>
        <v>0.51170282920016741</v>
      </c>
      <c r="AI21" s="60">
        <f t="shared" si="14"/>
        <v>0.10470713691112297</v>
      </c>
      <c r="AJ21" s="60">
        <f t="shared" si="15"/>
        <v>0.35232381429273846</v>
      </c>
      <c r="AK21" s="18">
        <f t="shared" si="16"/>
        <v>2.8055414841829167</v>
      </c>
      <c r="AL21" s="18">
        <f t="shared" si="17"/>
        <v>1.5925925925925926</v>
      </c>
      <c r="AM21" s="18">
        <f t="shared" si="18"/>
        <v>1.2129488915903242</v>
      </c>
      <c r="AN21" s="18">
        <f t="shared" ref="AN21:AN35" si="39">T21*(G21-C21)+V21*(I21-D21)</f>
        <v>2.2895175242356447</v>
      </c>
      <c r="AO21" s="24">
        <f t="shared" si="34"/>
        <v>1.29</v>
      </c>
      <c r="AP21" s="18">
        <f t="shared" si="35"/>
        <v>0.99951752423564477</v>
      </c>
      <c r="AQ21" s="61">
        <f t="shared" si="19"/>
        <v>0.27016625587971665</v>
      </c>
      <c r="AR21" s="43">
        <f t="shared" si="20"/>
        <v>54052.89681780876</v>
      </c>
      <c r="AS21" s="43">
        <f t="shared" si="21"/>
        <v>16063.98386355615</v>
      </c>
      <c r="AT21" s="50">
        <f t="shared" si="22"/>
        <v>31030.883072008379</v>
      </c>
      <c r="AU21" s="49">
        <f t="shared" si="23"/>
        <v>17614.979069354351</v>
      </c>
      <c r="AV21" s="49">
        <f t="shared" si="24"/>
        <v>13415.904002654028</v>
      </c>
      <c r="AW21" s="50">
        <f t="shared" si="25"/>
        <v>25323.36484290543</v>
      </c>
      <c r="AX21" s="50">
        <f t="shared" si="26"/>
        <v>14268.133046177023</v>
      </c>
      <c r="AY21" s="50">
        <f t="shared" si="27"/>
        <v>11055.231796728409</v>
      </c>
      <c r="AZ21" s="58">
        <f t="shared" si="28"/>
        <v>11.017020908841904</v>
      </c>
      <c r="BA21" s="56">
        <f t="shared" si="29"/>
        <v>22.034041817683807</v>
      </c>
      <c r="BB21" s="56">
        <f t="shared" si="30"/>
        <v>24.762086010978752</v>
      </c>
      <c r="BE21" s="46"/>
      <c r="BF21" s="10"/>
    </row>
    <row r="22" spans="1:58">
      <c r="A22" s="30">
        <v>2.1</v>
      </c>
      <c r="B22" s="30">
        <v>1.3</v>
      </c>
      <c r="C22" s="31">
        <v>0.61</v>
      </c>
      <c r="D22" s="31">
        <v>0.56999999999999995</v>
      </c>
      <c r="E22" s="31">
        <v>0.42</v>
      </c>
      <c r="F22" s="31">
        <v>0.37</v>
      </c>
      <c r="G22" s="27">
        <v>0.82</v>
      </c>
      <c r="H22" s="13">
        <f t="shared" si="36"/>
        <v>0.83348829595678531</v>
      </c>
      <c r="I22" s="27">
        <v>0.83348829595678531</v>
      </c>
      <c r="J22" s="13">
        <f t="shared" si="0"/>
        <v>0.29196139898379564</v>
      </c>
      <c r="K22" s="35">
        <v>1</v>
      </c>
      <c r="L22" s="36">
        <v>0.5</v>
      </c>
      <c r="M22" s="53">
        <v>1</v>
      </c>
      <c r="N22" s="35">
        <v>2</v>
      </c>
      <c r="O22" s="35">
        <v>0.6</v>
      </c>
      <c r="P22" s="55">
        <f t="shared" si="38"/>
        <v>3.3333333333333335</v>
      </c>
      <c r="Q22" s="8">
        <f t="shared" si="2"/>
        <v>1.2195121951219512</v>
      </c>
      <c r="R22" s="8">
        <f t="shared" si="3"/>
        <v>7.4332171893147532</v>
      </c>
      <c r="S22" s="63">
        <v>1</v>
      </c>
      <c r="T22" s="8">
        <f t="shared" si="37"/>
        <v>6.0952380952380976</v>
      </c>
      <c r="U22" s="8">
        <f t="shared" si="4"/>
        <v>2.1</v>
      </c>
      <c r="V22" s="8">
        <f t="shared" si="5"/>
        <v>3.7180952380952395</v>
      </c>
      <c r="W22" s="8">
        <f t="shared" si="6"/>
        <v>2.7300000000000004</v>
      </c>
      <c r="X22" s="8">
        <f t="shared" si="7"/>
        <v>2.1193142857142862</v>
      </c>
      <c r="Y22" s="8">
        <f t="shared" si="8"/>
        <v>1.9765588938764429</v>
      </c>
      <c r="Z22" s="8">
        <f t="shared" si="8"/>
        <v>1.2446167926643397</v>
      </c>
      <c r="AA22" s="14">
        <f t="shared" si="9"/>
        <v>9.0260710889983962</v>
      </c>
      <c r="AB22" s="14">
        <f t="shared" si="9"/>
        <v>20.610481601026716</v>
      </c>
      <c r="AC22" s="9">
        <f t="shared" si="10"/>
        <v>0.53723344733667999</v>
      </c>
      <c r="AD22" s="9">
        <f t="shared" si="11"/>
        <v>4.8491072870485494</v>
      </c>
      <c r="AE22" s="9">
        <f t="shared" si="12"/>
        <v>1.4157521473492123</v>
      </c>
      <c r="AF22" s="60">
        <f t="shared" si="31"/>
        <v>0.19046290607307365</v>
      </c>
      <c r="AG22" s="60">
        <f t="shared" si="32"/>
        <v>1.8690759849304299</v>
      </c>
      <c r="AH22" s="60">
        <f t="shared" si="13"/>
        <v>0.52117632213751952</v>
      </c>
      <c r="AI22" s="60">
        <f t="shared" si="14"/>
        <v>0.10747881853006762</v>
      </c>
      <c r="AJ22" s="60">
        <f t="shared" si="15"/>
        <v>0.36812681027067168</v>
      </c>
      <c r="AK22" s="18">
        <f t="shared" si="16"/>
        <v>2.7363665339515677</v>
      </c>
      <c r="AL22" s="18">
        <f t="shared" si="17"/>
        <v>1.5609756097560981</v>
      </c>
      <c r="AM22" s="18">
        <f t="shared" si="18"/>
        <v>1.1753909241954694</v>
      </c>
      <c r="AN22" s="18">
        <f t="shared" si="39"/>
        <v>2.259674578490753</v>
      </c>
      <c r="AO22" s="24">
        <f t="shared" si="34"/>
        <v>1.2800000000000002</v>
      </c>
      <c r="AP22" s="18">
        <f t="shared" si="35"/>
        <v>0.97967457849075279</v>
      </c>
      <c r="AQ22" s="61">
        <f t="shared" si="19"/>
        <v>0.27884169843256457</v>
      </c>
      <c r="AR22" s="43">
        <f t="shared" si="20"/>
        <v>53723.344733667996</v>
      </c>
      <c r="AS22" s="43">
        <f t="shared" si="21"/>
        <v>15685.142886530439</v>
      </c>
      <c r="AT22" s="50">
        <f t="shared" si="22"/>
        <v>30316.252852105736</v>
      </c>
      <c r="AU22" s="49">
        <f t="shared" si="23"/>
        <v>17294.076175166887</v>
      </c>
      <c r="AV22" s="49">
        <f t="shared" si="24"/>
        <v>13022.176676938847</v>
      </c>
      <c r="AW22" s="50">
        <f t="shared" si="25"/>
        <v>25034.974311746799</v>
      </c>
      <c r="AX22" s="50">
        <f t="shared" si="26"/>
        <v>14181.142463636847</v>
      </c>
      <c r="AY22" s="50">
        <f t="shared" si="27"/>
        <v>10853.831848109952</v>
      </c>
      <c r="AZ22" s="58">
        <f t="shared" si="28"/>
        <v>11.612428807929371</v>
      </c>
      <c r="BA22" s="56">
        <f t="shared" si="29"/>
        <v>23.224857615858742</v>
      </c>
      <c r="BB22" s="56">
        <f t="shared" si="30"/>
        <v>26.276157725151151</v>
      </c>
      <c r="BE22" s="46"/>
      <c r="BF22" s="10"/>
    </row>
    <row r="23" spans="1:58">
      <c r="A23" s="30">
        <v>2.1</v>
      </c>
      <c r="B23" s="30">
        <v>1.3</v>
      </c>
      <c r="C23" s="31">
        <v>0.61</v>
      </c>
      <c r="D23" s="31">
        <v>0.56999999999999995</v>
      </c>
      <c r="E23" s="31">
        <v>0.42</v>
      </c>
      <c r="F23" s="31">
        <v>0.37</v>
      </c>
      <c r="G23" s="27">
        <v>0.83</v>
      </c>
      <c r="H23" s="13">
        <f t="shared" si="36"/>
        <v>0.84270963046818137</v>
      </c>
      <c r="I23" s="27">
        <v>0.84270963046818137</v>
      </c>
      <c r="J23" s="13">
        <f t="shared" si="0"/>
        <v>0.28685117825515227</v>
      </c>
      <c r="K23" s="35">
        <v>1</v>
      </c>
      <c r="L23" s="36">
        <v>0.5</v>
      </c>
      <c r="M23" s="53">
        <v>1</v>
      </c>
      <c r="N23" s="35">
        <v>2</v>
      </c>
      <c r="O23" s="35">
        <v>0.6</v>
      </c>
      <c r="P23" s="55">
        <f t="shared" si="38"/>
        <v>3.3333333333333335</v>
      </c>
      <c r="Q23" s="8">
        <f t="shared" si="2"/>
        <v>1.2048192771084338</v>
      </c>
      <c r="R23" s="8">
        <f t="shared" si="3"/>
        <v>6.955093099671414</v>
      </c>
      <c r="S23" s="63">
        <v>1</v>
      </c>
      <c r="T23" s="8">
        <f t="shared" si="37"/>
        <v>5.7727272727272734</v>
      </c>
      <c r="U23" s="8">
        <f t="shared" si="4"/>
        <v>2.1</v>
      </c>
      <c r="V23" s="8">
        <f t="shared" si="5"/>
        <v>3.5213636363636365</v>
      </c>
      <c r="W23" s="8">
        <f t="shared" si="6"/>
        <v>2.7300000000000004</v>
      </c>
      <c r="X23" s="8">
        <f t="shared" si="7"/>
        <v>2.0071772727272728</v>
      </c>
      <c r="Y23" s="8">
        <f t="shared" si="8"/>
        <v>1.9765588938764429</v>
      </c>
      <c r="Z23" s="8">
        <f t="shared" si="8"/>
        <v>1.1787617137911197</v>
      </c>
      <c r="AA23" s="14">
        <f t="shared" si="9"/>
        <v>9.0113781709848766</v>
      </c>
      <c r="AB23" s="14">
        <f t="shared" si="9"/>
        <v>19.435122995280715</v>
      </c>
      <c r="AC23" s="9">
        <f t="shared" si="10"/>
        <v>0.53390541880262143</v>
      </c>
      <c r="AD23" s="9">
        <f t="shared" si="11"/>
        <v>4.8112236363684815</v>
      </c>
      <c r="AE23" s="9">
        <f t="shared" si="12"/>
        <v>1.3801051689413373</v>
      </c>
      <c r="AF23" s="60">
        <f t="shared" si="31"/>
        <v>0.19843086917219541</v>
      </c>
      <c r="AG23" s="60">
        <f t="shared" si="32"/>
        <v>1.8442345372563089</v>
      </c>
      <c r="AH23" s="60">
        <f t="shared" si="13"/>
        <v>0.52974503804498918</v>
      </c>
      <c r="AI23" s="60">
        <f t="shared" si="14"/>
        <v>0.11010609318606555</v>
      </c>
      <c r="AJ23" s="60">
        <f t="shared" si="15"/>
        <v>0.38384396346500932</v>
      </c>
      <c r="AK23" s="18">
        <f t="shared" si="16"/>
        <v>2.6696705016460127</v>
      </c>
      <c r="AL23" s="18">
        <f t="shared" si="17"/>
        <v>1.530120481927711</v>
      </c>
      <c r="AM23" s="18">
        <f t="shared" si="18"/>
        <v>1.1395500197183017</v>
      </c>
      <c r="AN23" s="18">
        <f t="shared" si="39"/>
        <v>2.2303097760168189</v>
      </c>
      <c r="AO23" s="24">
        <f t="shared" si="34"/>
        <v>1.27</v>
      </c>
      <c r="AP23" s="18">
        <f t="shared" si="35"/>
        <v>0.96030977601681888</v>
      </c>
      <c r="AQ23" s="61">
        <f t="shared" si="19"/>
        <v>0.28724385502133454</v>
      </c>
      <c r="AR23" s="43">
        <f t="shared" si="20"/>
        <v>53390.541880262143</v>
      </c>
      <c r="AS23" s="43">
        <f t="shared" si="21"/>
        <v>15315.139846034248</v>
      </c>
      <c r="AT23" s="50">
        <f t="shared" si="22"/>
        <v>29625.551730166015</v>
      </c>
      <c r="AU23" s="49">
        <f t="shared" si="23"/>
        <v>16979.872033940843</v>
      </c>
      <c r="AV23" s="49">
        <f t="shared" si="24"/>
        <v>12645.67969622517</v>
      </c>
      <c r="AW23" s="50">
        <f t="shared" si="25"/>
        <v>24749.929851995796</v>
      </c>
      <c r="AX23" s="50">
        <f t="shared" si="26"/>
        <v>14093.293788170899</v>
      </c>
      <c r="AY23" s="50">
        <f t="shared" si="27"/>
        <v>10656.636063824897</v>
      </c>
      <c r="AZ23" s="58">
        <f t="shared" si="28"/>
        <v>12.211346751937425</v>
      </c>
      <c r="BA23" s="56">
        <f t="shared" si="29"/>
        <v>24.42269350387485</v>
      </c>
      <c r="BB23" s="56">
        <f t="shared" si="30"/>
        <v>27.819874893016241</v>
      </c>
      <c r="BE23" s="46"/>
      <c r="BF23" s="10"/>
    </row>
    <row r="24" spans="1:58">
      <c r="A24" s="30">
        <v>2.1</v>
      </c>
      <c r="B24" s="30">
        <v>1.3</v>
      </c>
      <c r="C24" s="31">
        <v>0.61</v>
      </c>
      <c r="D24" s="31">
        <v>0.56999999999999995</v>
      </c>
      <c r="E24" s="31">
        <v>0.42</v>
      </c>
      <c r="F24" s="31">
        <v>0.37</v>
      </c>
      <c r="G24" s="27">
        <v>0.84</v>
      </c>
      <c r="H24" s="13">
        <f t="shared" si="36"/>
        <v>0.8517114093959729</v>
      </c>
      <c r="I24" s="27">
        <v>0.8517114093959729</v>
      </c>
      <c r="J24" s="13">
        <f t="shared" si="0"/>
        <v>0.28185656461156228</v>
      </c>
      <c r="K24" s="35">
        <v>1</v>
      </c>
      <c r="L24" s="36">
        <v>0.5</v>
      </c>
      <c r="M24" s="53">
        <v>1</v>
      </c>
      <c r="N24" s="35">
        <v>2</v>
      </c>
      <c r="O24" s="35">
        <v>0.6</v>
      </c>
      <c r="P24" s="55">
        <f t="shared" si="38"/>
        <v>3.3333333333333335</v>
      </c>
      <c r="Q24" s="8">
        <f t="shared" si="2"/>
        <v>1.1904761904761905</v>
      </c>
      <c r="R24" s="8">
        <f t="shared" si="3"/>
        <v>6.521739130434784</v>
      </c>
      <c r="S24" s="63">
        <v>1</v>
      </c>
      <c r="T24" s="8">
        <f t="shared" si="37"/>
        <v>5.4782608695652186</v>
      </c>
      <c r="U24" s="8">
        <f t="shared" si="4"/>
        <v>2.1</v>
      </c>
      <c r="V24" s="8">
        <f t="shared" si="5"/>
        <v>3.3417391304347834</v>
      </c>
      <c r="W24" s="8">
        <f t="shared" si="6"/>
        <v>2.7300000000000004</v>
      </c>
      <c r="X24" s="8">
        <f t="shared" si="7"/>
        <v>1.9047913043478264</v>
      </c>
      <c r="Y24" s="8">
        <f t="shared" si="8"/>
        <v>1.9765588938764429</v>
      </c>
      <c r="Z24" s="8">
        <f t="shared" si="8"/>
        <v>1.1186331635155717</v>
      </c>
      <c r="AA24" s="14">
        <f t="shared" si="9"/>
        <v>8.9970350843526354</v>
      </c>
      <c r="AB24" s="14">
        <f t="shared" si="9"/>
        <v>18.365163598298185</v>
      </c>
      <c r="AC24" s="9">
        <f t="shared" si="10"/>
        <v>0.53054588994435081</v>
      </c>
      <c r="AD24" s="9">
        <f t="shared" si="11"/>
        <v>4.7733399856884162</v>
      </c>
      <c r="AE24" s="9">
        <f t="shared" si="12"/>
        <v>1.3453972100891409</v>
      </c>
      <c r="AF24" s="60">
        <f t="shared" si="31"/>
        <v>0.20629423888033491</v>
      </c>
      <c r="AG24" s="60">
        <f t="shared" si="32"/>
        <v>1.8195151869245543</v>
      </c>
      <c r="AH24" s="60">
        <f t="shared" si="13"/>
        <v>0.53746066205656584</v>
      </c>
      <c r="AI24" s="60">
        <f t="shared" si="14"/>
        <v>0.11259635049420279</v>
      </c>
      <c r="AJ24" s="60">
        <f t="shared" si="15"/>
        <v>0.39948102911626798</v>
      </c>
      <c r="AK24" s="18">
        <f t="shared" si="16"/>
        <v>2.6053110594539222</v>
      </c>
      <c r="AL24" s="18">
        <f t="shared" si="17"/>
        <v>1.5000000000000002</v>
      </c>
      <c r="AM24" s="18">
        <f t="shared" si="18"/>
        <v>1.1053110594539219</v>
      </c>
      <c r="AN24" s="18">
        <f t="shared" si="39"/>
        <v>2.2014060402684561</v>
      </c>
      <c r="AO24" s="24">
        <f t="shared" si="34"/>
        <v>1.2600000000000002</v>
      </c>
      <c r="AP24" s="18">
        <f t="shared" si="35"/>
        <v>0.94140604026845587</v>
      </c>
      <c r="AQ24" s="61">
        <f t="shared" si="19"/>
        <v>0.29538674143468496</v>
      </c>
      <c r="AR24" s="43">
        <f t="shared" si="20"/>
        <v>53054.588994435078</v>
      </c>
      <c r="AS24" s="43">
        <f t="shared" si="21"/>
        <v>14953.784190849872</v>
      </c>
      <c r="AT24" s="50">
        <f t="shared" si="22"/>
        <v>28957.440257013099</v>
      </c>
      <c r="AU24" s="49">
        <f t="shared" si="23"/>
        <v>16672.159060586011</v>
      </c>
      <c r="AV24" s="49">
        <f t="shared" si="24"/>
        <v>12285.281196427084</v>
      </c>
      <c r="AW24" s="50">
        <f t="shared" si="25"/>
        <v>24468.127773527009</v>
      </c>
      <c r="AX24" s="50">
        <f t="shared" si="26"/>
        <v>14004.613610892251</v>
      </c>
      <c r="AY24" s="50">
        <f t="shared" si="27"/>
        <v>10463.514162634756</v>
      </c>
      <c r="AZ24" s="58">
        <f t="shared" si="28"/>
        <v>12.813688757882479</v>
      </c>
      <c r="BA24" s="56">
        <f t="shared" si="29"/>
        <v>25.627377515764959</v>
      </c>
      <c r="BB24" s="56">
        <f t="shared" si="30"/>
        <v>29.393808673241601</v>
      </c>
      <c r="BE24" s="46"/>
      <c r="BF24" s="10"/>
    </row>
    <row r="25" spans="1:58">
      <c r="A25" s="30">
        <v>2.1</v>
      </c>
      <c r="B25" s="30">
        <v>1.3</v>
      </c>
      <c r="C25" s="31">
        <v>0.61</v>
      </c>
      <c r="D25" s="31">
        <v>0.56999999999999995</v>
      </c>
      <c r="E25" s="31">
        <v>0.42</v>
      </c>
      <c r="F25" s="31">
        <v>0.37</v>
      </c>
      <c r="G25" s="27">
        <v>0.85</v>
      </c>
      <c r="H25" s="13">
        <f t="shared" si="36"/>
        <v>0.86050138176075808</v>
      </c>
      <c r="I25" s="27">
        <v>0.86050138176075808</v>
      </c>
      <c r="J25" s="13">
        <f t="shared" si="0"/>
        <v>0.27697476829506329</v>
      </c>
      <c r="K25" s="35">
        <v>1</v>
      </c>
      <c r="L25" s="36">
        <v>0.5</v>
      </c>
      <c r="M25" s="53">
        <v>1</v>
      </c>
      <c r="N25" s="35">
        <v>2</v>
      </c>
      <c r="O25" s="35">
        <v>0.6</v>
      </c>
      <c r="P25" s="55">
        <f t="shared" si="38"/>
        <v>3.3333333333333335</v>
      </c>
      <c r="Q25" s="8">
        <f t="shared" si="2"/>
        <v>1.1764705882352942</v>
      </c>
      <c r="R25" s="8">
        <f t="shared" si="3"/>
        <v>6.1274509803921573</v>
      </c>
      <c r="S25" s="63">
        <v>1</v>
      </c>
      <c r="T25" s="8">
        <f t="shared" si="37"/>
        <v>5.2083333333333339</v>
      </c>
      <c r="U25" s="8">
        <f t="shared" si="4"/>
        <v>2.1</v>
      </c>
      <c r="V25" s="8">
        <f t="shared" si="5"/>
        <v>3.1770833333333335</v>
      </c>
      <c r="W25" s="8">
        <f t="shared" si="6"/>
        <v>2.7300000000000004</v>
      </c>
      <c r="X25" s="8">
        <f t="shared" si="7"/>
        <v>1.8109374999999999</v>
      </c>
      <c r="Y25" s="8">
        <f t="shared" si="8"/>
        <v>1.9765588938764429</v>
      </c>
      <c r="Z25" s="8">
        <f t="shared" si="8"/>
        <v>1.0635153257629855</v>
      </c>
      <c r="AA25" s="14">
        <f t="shared" si="9"/>
        <v>8.9830294821117391</v>
      </c>
      <c r="AB25" s="14">
        <f t="shared" si="9"/>
        <v>17.387320472821809</v>
      </c>
      <c r="AC25" s="9">
        <f t="shared" si="10"/>
        <v>0.5271558269332467</v>
      </c>
      <c r="AD25" s="9">
        <f t="shared" si="11"/>
        <v>4.7354563350083483</v>
      </c>
      <c r="AE25" s="9">
        <f t="shared" si="12"/>
        <v>1.3116019211603269</v>
      </c>
      <c r="AF25" s="60">
        <f t="shared" si="31"/>
        <v>0.21405343353336534</v>
      </c>
      <c r="AG25" s="60">
        <f t="shared" si="32"/>
        <v>1.7949272291079075</v>
      </c>
      <c r="AH25" s="60">
        <f t="shared" si="13"/>
        <v>0.5443715361823438</v>
      </c>
      <c r="AI25" s="60">
        <f t="shared" si="14"/>
        <v>0.11495651056011355</v>
      </c>
      <c r="AJ25" s="60">
        <f t="shared" si="15"/>
        <v>0.4150432592388687</v>
      </c>
      <c r="AK25" s="18">
        <f t="shared" si="16"/>
        <v>2.5431572257283621</v>
      </c>
      <c r="AL25" s="18">
        <f t="shared" si="17"/>
        <v>1.4705882352941178</v>
      </c>
      <c r="AM25" s="18">
        <f t="shared" si="18"/>
        <v>1.0725689904342444</v>
      </c>
      <c r="AN25" s="18">
        <f t="shared" si="39"/>
        <v>2.1729470983024086</v>
      </c>
      <c r="AO25" s="24">
        <f t="shared" si="34"/>
        <v>1.25</v>
      </c>
      <c r="AP25" s="18">
        <f t="shared" si="35"/>
        <v>0.92294709830240862</v>
      </c>
      <c r="AQ25" s="61">
        <f t="shared" si="19"/>
        <v>0.30328334617381708</v>
      </c>
      <c r="AR25" s="43">
        <f t="shared" si="20"/>
        <v>52715.582693324672</v>
      </c>
      <c r="AS25" s="43">
        <f t="shared" si="21"/>
        <v>14600.886302022849</v>
      </c>
      <c r="AT25" s="50">
        <f t="shared" si="22"/>
        <v>28310.685507518945</v>
      </c>
      <c r="AU25" s="49">
        <f t="shared" si="23"/>
        <v>16370.738159354349</v>
      </c>
      <c r="AV25" s="49">
        <f t="shared" si="24"/>
        <v>11939.947348164595</v>
      </c>
      <c r="AW25" s="50">
        <f t="shared" si="25"/>
        <v>24189.46862669753</v>
      </c>
      <c r="AX25" s="50">
        <f t="shared" si="26"/>
        <v>13915.127435451195</v>
      </c>
      <c r="AY25" s="50">
        <f t="shared" si="27"/>
        <v>10274.341191246334</v>
      </c>
      <c r="AZ25" s="58">
        <f t="shared" si="28"/>
        <v>13.419370937523983</v>
      </c>
      <c r="BA25" s="56">
        <f t="shared" si="29"/>
        <v>26.838741875047965</v>
      </c>
      <c r="BB25" s="56">
        <f t="shared" si="30"/>
        <v>30.998552638929549</v>
      </c>
      <c r="BE25" s="46"/>
      <c r="BF25" s="10"/>
    </row>
    <row r="26" spans="1:58">
      <c r="A26" s="30">
        <v>2.1</v>
      </c>
      <c r="B26" s="30">
        <v>1.3</v>
      </c>
      <c r="C26" s="31">
        <v>0.61</v>
      </c>
      <c r="D26" s="31">
        <v>0.56999999999999995</v>
      </c>
      <c r="E26" s="31">
        <v>0.42</v>
      </c>
      <c r="F26" s="31">
        <v>0.37</v>
      </c>
      <c r="G26" s="27">
        <v>0.86</v>
      </c>
      <c r="H26" s="13">
        <f t="shared" si="36"/>
        <v>0.86908693616357102</v>
      </c>
      <c r="I26" s="27">
        <v>0.86908693616357102</v>
      </c>
      <c r="J26" s="13">
        <f t="shared" si="0"/>
        <v>0.2722030487379643</v>
      </c>
      <c r="K26" s="35">
        <v>1</v>
      </c>
      <c r="L26" s="36">
        <v>0.5</v>
      </c>
      <c r="M26" s="53">
        <v>1</v>
      </c>
      <c r="N26" s="35">
        <v>2</v>
      </c>
      <c r="O26" s="35">
        <v>0.6</v>
      </c>
      <c r="P26" s="55">
        <f t="shared" si="38"/>
        <v>3.3333333333333335</v>
      </c>
      <c r="Q26" s="8">
        <f t="shared" si="2"/>
        <v>1.1627906976744187</v>
      </c>
      <c r="R26" s="8">
        <f t="shared" si="3"/>
        <v>5.7674418604651176</v>
      </c>
      <c r="S26" s="63">
        <v>1</v>
      </c>
      <c r="T26" s="8">
        <f t="shared" si="37"/>
        <v>4.9600000000000009</v>
      </c>
      <c r="U26" s="8">
        <f t="shared" si="4"/>
        <v>2.1</v>
      </c>
      <c r="V26" s="8">
        <f t="shared" si="5"/>
        <v>3.0256000000000003</v>
      </c>
      <c r="W26" s="8">
        <f t="shared" si="6"/>
        <v>2.7300000000000004</v>
      </c>
      <c r="X26" s="8">
        <f t="shared" si="7"/>
        <v>1.7245920000000001</v>
      </c>
      <c r="Y26" s="8">
        <f t="shared" si="8"/>
        <v>1.9765588938764429</v>
      </c>
      <c r="Z26" s="8">
        <f t="shared" si="8"/>
        <v>1.0128069150306065</v>
      </c>
      <c r="AA26" s="14">
        <f t="shared" si="9"/>
        <v>8.9693495915508628</v>
      </c>
      <c r="AB26" s="14">
        <f t="shared" si="9"/>
        <v>16.490440775495724</v>
      </c>
      <c r="AC26" s="9">
        <f t="shared" si="10"/>
        <v>0.52373615682829444</v>
      </c>
      <c r="AD26" s="9">
        <f t="shared" si="11"/>
        <v>4.6975726843282812</v>
      </c>
      <c r="AE26" s="9">
        <f t="shared" si="12"/>
        <v>1.2786936063423409</v>
      </c>
      <c r="AF26" s="60">
        <f t="shared" si="31"/>
        <v>0.22170897206742196</v>
      </c>
      <c r="AG26" s="60">
        <f t="shared" si="32"/>
        <v>1.7704791673416052</v>
      </c>
      <c r="AH26" s="60">
        <f t="shared" si="13"/>
        <v>0.55052293546098063</v>
      </c>
      <c r="AI26" s="60">
        <f t="shared" si="14"/>
        <v>0.11719306383434946</v>
      </c>
      <c r="AJ26" s="60">
        <f t="shared" si="15"/>
        <v>0.43053545644584285</v>
      </c>
      <c r="AK26" s="18">
        <f t="shared" si="16"/>
        <v>2.4830882139202104</v>
      </c>
      <c r="AL26" s="18">
        <f t="shared" si="17"/>
        <v>1.4418604651162794</v>
      </c>
      <c r="AM26" s="18">
        <f t="shared" si="18"/>
        <v>1.041227748803931</v>
      </c>
      <c r="AN26" s="18">
        <f t="shared" si="39"/>
        <v>2.1449174340565009</v>
      </c>
      <c r="AO26" s="24">
        <f t="shared" si="34"/>
        <v>1.2400000000000002</v>
      </c>
      <c r="AP26" s="18">
        <f t="shared" si="35"/>
        <v>0.90491743405650071</v>
      </c>
      <c r="AQ26" s="61">
        <f t="shared" si="19"/>
        <v>0.31094572905232043</v>
      </c>
      <c r="AR26" s="43">
        <f t="shared" si="20"/>
        <v>52373.615682829441</v>
      </c>
      <c r="AS26" s="43">
        <f t="shared" si="21"/>
        <v>14256.257862296634</v>
      </c>
      <c r="AT26" s="50">
        <f t="shared" si="22"/>
        <v>27684.150211507891</v>
      </c>
      <c r="AU26" s="49">
        <f t="shared" si="23"/>
        <v>16075.418294259747</v>
      </c>
      <c r="AV26" s="49">
        <f t="shared" si="24"/>
        <v>11608.731917248142</v>
      </c>
      <c r="AW26" s="50">
        <f t="shared" si="25"/>
        <v>23913.856987768828</v>
      </c>
      <c r="AX26" s="50">
        <f t="shared" si="26"/>
        <v>13824.859733063382</v>
      </c>
      <c r="AY26" s="50">
        <f t="shared" si="27"/>
        <v>10088.997254705446</v>
      </c>
      <c r="AZ26" s="58">
        <f t="shared" si="28"/>
        <v>14.02831143581065</v>
      </c>
      <c r="BA26" s="56">
        <f t="shared" si="29"/>
        <v>28.0566228716213</v>
      </c>
      <c r="BB26" s="56">
        <f t="shared" si="30"/>
        <v>32.634723523748505</v>
      </c>
      <c r="BE26" s="46"/>
      <c r="BF26" s="10"/>
    </row>
    <row r="27" spans="1:58">
      <c r="A27" s="30">
        <v>2.1</v>
      </c>
      <c r="B27" s="30">
        <v>1.3</v>
      </c>
      <c r="C27" s="31">
        <v>0.61</v>
      </c>
      <c r="D27" s="31">
        <v>0.56999999999999995</v>
      </c>
      <c r="E27" s="31">
        <v>0.42</v>
      </c>
      <c r="F27" s="31">
        <v>0.37</v>
      </c>
      <c r="G27" s="27">
        <v>0.87</v>
      </c>
      <c r="H27" s="13">
        <f t="shared" si="36"/>
        <v>0.87747512149965246</v>
      </c>
      <c r="I27" s="27">
        <v>0.87747512149965246</v>
      </c>
      <c r="J27" s="13">
        <f t="shared" si="0"/>
        <v>0.26753871600337981</v>
      </c>
      <c r="K27" s="35">
        <v>1</v>
      </c>
      <c r="L27" s="36">
        <v>0.5</v>
      </c>
      <c r="M27" s="53">
        <v>1</v>
      </c>
      <c r="N27" s="35">
        <v>2</v>
      </c>
      <c r="O27" s="35">
        <v>0.6</v>
      </c>
      <c r="P27" s="55">
        <f t="shared" si="38"/>
        <v>3.3333333333333335</v>
      </c>
      <c r="Q27" s="8">
        <f t="shared" si="2"/>
        <v>1.1494252873563218</v>
      </c>
      <c r="R27" s="8">
        <f t="shared" si="3"/>
        <v>5.4376657824933687</v>
      </c>
      <c r="S27" s="63">
        <v>1</v>
      </c>
      <c r="T27" s="8">
        <f t="shared" si="37"/>
        <v>4.7307692307692308</v>
      </c>
      <c r="U27" s="8">
        <f t="shared" si="4"/>
        <v>2.1</v>
      </c>
      <c r="V27" s="8">
        <f t="shared" si="5"/>
        <v>2.8857692307692306</v>
      </c>
      <c r="W27" s="8">
        <f t="shared" si="6"/>
        <v>2.7300000000000004</v>
      </c>
      <c r="X27" s="8">
        <f t="shared" si="7"/>
        <v>1.6448884615384614</v>
      </c>
      <c r="Y27" s="8">
        <f t="shared" si="8"/>
        <v>1.9765588938764429</v>
      </c>
      <c r="Z27" s="8">
        <f t="shared" si="8"/>
        <v>0.96599915127764091</v>
      </c>
      <c r="AA27" s="14">
        <f t="shared" si="9"/>
        <v>8.9559841812327647</v>
      </c>
      <c r="AB27" s="14">
        <f t="shared" si="9"/>
        <v>15.665091856847932</v>
      </c>
      <c r="AC27" s="9">
        <f t="shared" si="10"/>
        <v>0.52028776953543276</v>
      </c>
      <c r="AD27" s="9">
        <f t="shared" si="11"/>
        <v>4.6596890336482142</v>
      </c>
      <c r="AE27" s="9">
        <f t="shared" si="12"/>
        <v>1.2466472210372728</v>
      </c>
      <c r="AF27" s="60">
        <f t="shared" si="31"/>
        <v>0.2292614645517326</v>
      </c>
      <c r="AG27" s="60">
        <f t="shared" si="32"/>
        <v>1.7461787625069078</v>
      </c>
      <c r="AH27" s="60">
        <f t="shared" si="13"/>
        <v>0.55595731417999095</v>
      </c>
      <c r="AI27" s="60">
        <f t="shared" si="14"/>
        <v>0.11931210648722514</v>
      </c>
      <c r="AJ27" s="60">
        <f t="shared" si="15"/>
        <v>0.44596202100976623</v>
      </c>
      <c r="AK27" s="18">
        <f t="shared" si="16"/>
        <v>2.4249924219363947</v>
      </c>
      <c r="AL27" s="18">
        <f t="shared" si="17"/>
        <v>1.4137931034482758</v>
      </c>
      <c r="AM27" s="18">
        <f t="shared" si="18"/>
        <v>1.0111993184881189</v>
      </c>
      <c r="AN27" s="18">
        <f t="shared" si="39"/>
        <v>2.1173022448507277</v>
      </c>
      <c r="AO27" s="24">
        <f t="shared" si="34"/>
        <v>1.23</v>
      </c>
      <c r="AP27" s="18">
        <f t="shared" si="35"/>
        <v>0.88730224485072795</v>
      </c>
      <c r="AQ27" s="61">
        <f t="shared" si="19"/>
        <v>0.31838510816717802</v>
      </c>
      <c r="AR27" s="43">
        <f t="shared" si="20"/>
        <v>52028.776953543274</v>
      </c>
      <c r="AS27" s="43">
        <f t="shared" si="21"/>
        <v>13919.712181377206</v>
      </c>
      <c r="AT27" s="50">
        <f t="shared" si="22"/>
        <v>27076.783219626028</v>
      </c>
      <c r="AU27" s="49">
        <f t="shared" si="23"/>
        <v>15786.016085321751</v>
      </c>
      <c r="AV27" s="49">
        <f t="shared" si="24"/>
        <v>11290.767134304277</v>
      </c>
      <c r="AW27" s="50">
        <f t="shared" si="25"/>
        <v>23641.201257227851</v>
      </c>
      <c r="AX27" s="50">
        <f t="shared" si="26"/>
        <v>13733.833994229924</v>
      </c>
      <c r="AY27" s="50">
        <f t="shared" si="27"/>
        <v>9907.3672629979283</v>
      </c>
      <c r="AZ27" s="58">
        <f t="shared" si="28"/>
        <v>14.640430371476626</v>
      </c>
      <c r="BA27" s="56">
        <f t="shared" si="29"/>
        <v>29.280860742953251</v>
      </c>
      <c r="BB27" s="56">
        <f t="shared" si="30"/>
        <v>34.302962011618305</v>
      </c>
      <c r="BE27" s="46"/>
      <c r="BF27" s="10"/>
    </row>
    <row r="28" spans="1:58">
      <c r="A28" s="30">
        <v>2.1</v>
      </c>
      <c r="B28" s="30">
        <v>1.3</v>
      </c>
      <c r="C28" s="31">
        <v>0.61</v>
      </c>
      <c r="D28" s="31">
        <v>0.56999999999999995</v>
      </c>
      <c r="E28" s="31">
        <v>0.42</v>
      </c>
      <c r="F28" s="31">
        <v>0.37</v>
      </c>
      <c r="G28" s="27">
        <v>0.88</v>
      </c>
      <c r="H28" s="13">
        <f t="shared" si="36"/>
        <v>0.8856726662599147</v>
      </c>
      <c r="I28" s="27">
        <v>0.8856726662599147</v>
      </c>
      <c r="J28" s="13">
        <f t="shared" si="0"/>
        <v>0.26297913193144073</v>
      </c>
      <c r="K28" s="35">
        <v>1</v>
      </c>
      <c r="L28" s="36">
        <v>0.5</v>
      </c>
      <c r="M28" s="53">
        <v>1</v>
      </c>
      <c r="N28" s="35">
        <v>2</v>
      </c>
      <c r="O28" s="35">
        <v>0.6</v>
      </c>
      <c r="P28" s="55">
        <f t="shared" si="38"/>
        <v>3.3333333333333335</v>
      </c>
      <c r="Q28" s="8">
        <f t="shared" si="2"/>
        <v>1.1363636363636365</v>
      </c>
      <c r="R28" s="8">
        <f t="shared" si="3"/>
        <v>5.134680134680135</v>
      </c>
      <c r="S28" s="63">
        <v>1</v>
      </c>
      <c r="T28" s="8">
        <f t="shared" si="37"/>
        <v>4.518518518518519</v>
      </c>
      <c r="U28" s="8">
        <f t="shared" si="4"/>
        <v>2.1</v>
      </c>
      <c r="V28" s="8">
        <f t="shared" si="5"/>
        <v>2.7562962962962967</v>
      </c>
      <c r="W28" s="8">
        <f t="shared" si="6"/>
        <v>2.7300000000000004</v>
      </c>
      <c r="X28" s="8">
        <f t="shared" si="7"/>
        <v>1.571088888888889</v>
      </c>
      <c r="Y28" s="8">
        <f t="shared" si="8"/>
        <v>1.9765588938764429</v>
      </c>
      <c r="Z28" s="8">
        <f t="shared" si="8"/>
        <v>0.92265862928415454</v>
      </c>
      <c r="AA28" s="14">
        <f t="shared" si="9"/>
        <v>8.9429225302400788</v>
      </c>
      <c r="AB28" s="14">
        <f t="shared" si="9"/>
        <v>14.903242467667994</v>
      </c>
      <c r="AC28" s="9">
        <f t="shared" si="10"/>
        <v>0.51681151965028493</v>
      </c>
      <c r="AD28" s="9">
        <f t="shared" si="11"/>
        <v>4.6218053829681462</v>
      </c>
      <c r="AE28" s="9">
        <f t="shared" si="12"/>
        <v>1.215438367569023</v>
      </c>
      <c r="AF28" s="60">
        <f t="shared" si="31"/>
        <v>0.23671160338885233</v>
      </c>
      <c r="AG28" s="60">
        <f t="shared" si="32"/>
        <v>1.7220330791717919</v>
      </c>
      <c r="AH28" s="60">
        <f t="shared" si="13"/>
        <v>0.56071452623146323</v>
      </c>
      <c r="AI28" s="60">
        <f t="shared" si="14"/>
        <v>0.12131937192720339</v>
      </c>
      <c r="AJ28" s="60">
        <f t="shared" si="15"/>
        <v>0.46132699213119177</v>
      </c>
      <c r="AK28" s="18">
        <f t="shared" si="16"/>
        <v>2.3687665420877693</v>
      </c>
      <c r="AL28" s="18">
        <f t="shared" si="17"/>
        <v>1.3863636363636367</v>
      </c>
      <c r="AM28" s="18">
        <f t="shared" si="18"/>
        <v>0.98240290572413236</v>
      </c>
      <c r="AN28" s="18">
        <f t="shared" si="39"/>
        <v>2.0900874008541801</v>
      </c>
      <c r="AO28" s="24">
        <f t="shared" si="34"/>
        <v>1.2200000000000002</v>
      </c>
      <c r="AP28" s="18">
        <f t="shared" si="35"/>
        <v>0.8700874008541799</v>
      </c>
      <c r="AQ28" s="61">
        <f t="shared" si="19"/>
        <v>0.32561193685149048</v>
      </c>
      <c r="AR28" s="43">
        <f t="shared" si="20"/>
        <v>51681.15196502849</v>
      </c>
      <c r="AS28" s="43">
        <f t="shared" si="21"/>
        <v>13591.064480980065</v>
      </c>
      <c r="AT28" s="50">
        <f t="shared" si="22"/>
        <v>26487.611114575742</v>
      </c>
      <c r="AU28" s="49">
        <f t="shared" si="23"/>
        <v>15502.355428840094</v>
      </c>
      <c r="AV28" s="49">
        <f t="shared" si="24"/>
        <v>10985.255685735647</v>
      </c>
      <c r="AW28" s="50">
        <f t="shared" si="25"/>
        <v>23371.41347011166</v>
      </c>
      <c r="AX28" s="50">
        <f t="shared" si="26"/>
        <v>13642.072777379282</v>
      </c>
      <c r="AY28" s="50">
        <f t="shared" si="27"/>
        <v>9729.3406927323776</v>
      </c>
      <c r="AZ28" s="58">
        <f t="shared" si="28"/>
        <v>15.255649779700459</v>
      </c>
      <c r="BA28" s="56">
        <f t="shared" si="29"/>
        <v>30.511299559400921</v>
      </c>
      <c r="BB28" s="56">
        <f t="shared" si="30"/>
        <v>36.003933572072263</v>
      </c>
      <c r="BE28" s="46"/>
      <c r="BF28" s="10"/>
    </row>
    <row r="29" spans="1:58">
      <c r="A29" s="30">
        <v>2.1</v>
      </c>
      <c r="B29" s="30">
        <v>1.3</v>
      </c>
      <c r="C29" s="31">
        <v>0.61</v>
      </c>
      <c r="D29" s="31">
        <v>0.56999999999999995</v>
      </c>
      <c r="E29" s="31">
        <v>0.42</v>
      </c>
      <c r="F29" s="31">
        <v>0.37</v>
      </c>
      <c r="G29" s="27">
        <v>0.89</v>
      </c>
      <c r="H29" s="13">
        <f t="shared" si="36"/>
        <v>0.89368599653118141</v>
      </c>
      <c r="I29" s="27">
        <v>0.89368599653118141</v>
      </c>
      <c r="J29" s="13">
        <f t="shared" si="0"/>
        <v>0.25852171102017857</v>
      </c>
      <c r="K29" s="35">
        <v>1</v>
      </c>
      <c r="L29" s="36">
        <v>0.5</v>
      </c>
      <c r="M29" s="53">
        <v>1</v>
      </c>
      <c r="N29" s="35">
        <v>2</v>
      </c>
      <c r="O29" s="35">
        <v>0.6</v>
      </c>
      <c r="P29" s="55">
        <f t="shared" si="38"/>
        <v>3.3333333333333335</v>
      </c>
      <c r="Q29" s="8">
        <f t="shared" si="2"/>
        <v>1.1235955056179776</v>
      </c>
      <c r="R29" s="8">
        <f t="shared" si="3"/>
        <v>4.85553772070626</v>
      </c>
      <c r="S29" s="63">
        <v>1</v>
      </c>
      <c r="T29" s="8">
        <f t="shared" si="37"/>
        <v>4.3214285714285712</v>
      </c>
      <c r="U29" s="8">
        <f t="shared" si="4"/>
        <v>2.1</v>
      </c>
      <c r="V29" s="8">
        <f t="shared" si="5"/>
        <v>2.6360714285714284</v>
      </c>
      <c r="W29" s="8">
        <f t="shared" si="6"/>
        <v>2.7300000000000004</v>
      </c>
      <c r="X29" s="8">
        <f t="shared" si="7"/>
        <v>1.502560714285714</v>
      </c>
      <c r="Y29" s="8">
        <f t="shared" si="8"/>
        <v>1.9765588938764429</v>
      </c>
      <c r="Z29" s="8">
        <f t="shared" si="8"/>
        <v>0.88241385886163137</v>
      </c>
      <c r="AA29" s="14">
        <f t="shared" si="9"/>
        <v>8.9301543994944197</v>
      </c>
      <c r="AB29" s="14">
        <f t="shared" si="9"/>
        <v>14.198012293853607</v>
      </c>
      <c r="AC29" s="9">
        <f t="shared" si="10"/>
        <v>0.5133082281922916</v>
      </c>
      <c r="AD29" s="9">
        <f t="shared" si="11"/>
        <v>4.5839217322880783</v>
      </c>
      <c r="AE29" s="9">
        <f t="shared" si="12"/>
        <v>1.1850432894136949</v>
      </c>
      <c r="AF29" s="60">
        <f t="shared" si="31"/>
        <v>0.24406015514206014</v>
      </c>
      <c r="AG29" s="60">
        <f t="shared" si="32"/>
        <v>1.6980485294008834</v>
      </c>
      <c r="AH29" s="60">
        <f t="shared" si="13"/>
        <v>0.56483202302219837</v>
      </c>
      <c r="AI29" s="60">
        <f t="shared" si="14"/>
        <v>0.12322025898558717</v>
      </c>
      <c r="AJ29" s="60">
        <f t="shared" si="15"/>
        <v>0.47663408422965831</v>
      </c>
      <c r="AK29" s="18">
        <f t="shared" si="16"/>
        <v>2.3143147749513906</v>
      </c>
      <c r="AL29" s="18">
        <f t="shared" si="17"/>
        <v>1.3595505617977528</v>
      </c>
      <c r="AM29" s="18">
        <f t="shared" si="18"/>
        <v>0.95476421315363769</v>
      </c>
      <c r="AN29" s="18">
        <f t="shared" si="39"/>
        <v>2.0632594072845181</v>
      </c>
      <c r="AO29" s="24">
        <f t="shared" si="34"/>
        <v>1.21</v>
      </c>
      <c r="AP29" s="18">
        <f t="shared" si="35"/>
        <v>0.85325940728451799</v>
      </c>
      <c r="AQ29" s="61">
        <f t="shared" si="19"/>
        <v>0.33263597196570477</v>
      </c>
      <c r="AR29" s="43">
        <f t="shared" si="20"/>
        <v>51330.822819229157</v>
      </c>
      <c r="AS29" s="43">
        <f t="shared" si="21"/>
        <v>13270.132143300749</v>
      </c>
      <c r="AT29" s="50">
        <f t="shared" si="22"/>
        <v>25915.730808443979</v>
      </c>
      <c r="AU29" s="49">
        <f t="shared" si="23"/>
        <v>15224.267140047699</v>
      </c>
      <c r="AV29" s="49">
        <f t="shared" si="24"/>
        <v>10691.463668396278</v>
      </c>
      <c r="AW29" s="50">
        <f t="shared" si="25"/>
        <v>23104.409117510102</v>
      </c>
      <c r="AX29" s="50">
        <f t="shared" si="26"/>
        <v>13549.597754642453</v>
      </c>
      <c r="AY29" s="50">
        <f t="shared" si="27"/>
        <v>9554.8113628676492</v>
      </c>
      <c r="AZ29" s="58">
        <f t="shared" si="28"/>
        <v>15.873893556743921</v>
      </c>
      <c r="BA29" s="56">
        <f t="shared" si="29"/>
        <v>31.747787113487842</v>
      </c>
      <c r="BB29" s="56">
        <f t="shared" si="30"/>
        <v>37.738329343581412</v>
      </c>
      <c r="BE29" s="46"/>
      <c r="BF29" s="10"/>
    </row>
    <row r="30" spans="1:58">
      <c r="A30" s="30">
        <v>2.1</v>
      </c>
      <c r="B30" s="30">
        <v>1.3</v>
      </c>
      <c r="C30" s="31">
        <v>0.61</v>
      </c>
      <c r="D30" s="31">
        <v>0.56999999999999995</v>
      </c>
      <c r="E30" s="31">
        <v>0.42</v>
      </c>
      <c r="F30" s="31">
        <v>0.37</v>
      </c>
      <c r="G30" s="27">
        <v>0.9</v>
      </c>
      <c r="H30" s="13">
        <f t="shared" si="36"/>
        <v>0.90152125279642059</v>
      </c>
      <c r="I30" s="27">
        <v>0.90152125279642059</v>
      </c>
      <c r="J30" s="13">
        <f t="shared" si="0"/>
        <v>0.25416392106775404</v>
      </c>
      <c r="K30" s="35">
        <v>1</v>
      </c>
      <c r="L30" s="36">
        <v>0.5</v>
      </c>
      <c r="M30" s="53">
        <v>1</v>
      </c>
      <c r="N30" s="35">
        <v>2</v>
      </c>
      <c r="O30" s="35">
        <v>0.6</v>
      </c>
      <c r="P30" s="55">
        <f t="shared" si="38"/>
        <v>3.3333333333333335</v>
      </c>
      <c r="Q30" s="8">
        <f t="shared" si="2"/>
        <v>1.1111111111111112</v>
      </c>
      <c r="R30" s="8">
        <f t="shared" si="3"/>
        <v>4.597701149425288</v>
      </c>
      <c r="S30" s="63">
        <v>1</v>
      </c>
      <c r="T30" s="8">
        <f t="shared" si="37"/>
        <v>4.1379310344827589</v>
      </c>
      <c r="U30" s="8">
        <f t="shared" si="4"/>
        <v>2.1</v>
      </c>
      <c r="V30" s="8">
        <f t="shared" si="5"/>
        <v>2.5241379310344829</v>
      </c>
      <c r="W30" s="8">
        <f t="shared" si="6"/>
        <v>2.7300000000000004</v>
      </c>
      <c r="X30" s="8">
        <f t="shared" si="7"/>
        <v>1.4387586206896552</v>
      </c>
      <c r="Y30" s="8">
        <f t="shared" si="8"/>
        <v>1.9765588938764429</v>
      </c>
      <c r="Z30" s="8">
        <f t="shared" si="8"/>
        <v>0.84494458984755827</v>
      </c>
      <c r="AA30" s="14">
        <f t="shared" si="9"/>
        <v>8.9176700049875546</v>
      </c>
      <c r="AB30" s="14">
        <f t="shared" si="9"/>
        <v>13.543473325479741</v>
      </c>
      <c r="AC30" s="9">
        <f t="shared" si="10"/>
        <v>0.50977868423763895</v>
      </c>
      <c r="AD30" s="9">
        <f t="shared" si="11"/>
        <v>4.5460380816080148</v>
      </c>
      <c r="AE30" s="9">
        <f t="shared" si="12"/>
        <v>1.1554388641448234</v>
      </c>
      <c r="AF30" s="60">
        <f t="shared" si="31"/>
        <v>0.25130795295149905</v>
      </c>
      <c r="AG30" s="60">
        <f t="shared" si="32"/>
        <v>1.6742309141458489</v>
      </c>
      <c r="AH30" s="60">
        <f t="shared" si="13"/>
        <v>0.56834503182442708</v>
      </c>
      <c r="AI30" s="60">
        <f t="shared" si="14"/>
        <v>0.12501985720792583</v>
      </c>
      <c r="AJ30" s="60">
        <f t="shared" si="15"/>
        <v>0.49188671894386821</v>
      </c>
      <c r="AK30" s="18">
        <f t="shared" si="16"/>
        <v>2.2615481330752565</v>
      </c>
      <c r="AL30" s="18">
        <f t="shared" si="17"/>
        <v>1.3333333333333335</v>
      </c>
      <c r="AM30" s="18">
        <f t="shared" si="18"/>
        <v>0.92821479974192289</v>
      </c>
      <c r="AN30" s="18">
        <f t="shared" si="39"/>
        <v>2.0368053691275172</v>
      </c>
      <c r="AO30" s="24">
        <f t="shared" si="34"/>
        <v>1.2000000000000002</v>
      </c>
      <c r="AP30" s="18">
        <f t="shared" si="35"/>
        <v>0.83680536912751702</v>
      </c>
      <c r="AQ30" s="61">
        <f t="shared" si="19"/>
        <v>0.33946633467485732</v>
      </c>
      <c r="AR30" s="43">
        <f t="shared" si="20"/>
        <v>50977.868423763895</v>
      </c>
      <c r="AS30" s="43">
        <f t="shared" si="21"/>
        <v>12956.734926259878</v>
      </c>
      <c r="AT30" s="50">
        <f t="shared" si="22"/>
        <v>25360.302991817342</v>
      </c>
      <c r="AU30" s="49">
        <f t="shared" si="23"/>
        <v>14951.588616618634</v>
      </c>
      <c r="AV30" s="49">
        <f t="shared" si="24"/>
        <v>10408.714375198708</v>
      </c>
      <c r="AW30" s="50">
        <f t="shared" si="25"/>
        <v>22840.106978486023</v>
      </c>
      <c r="AX30" s="50">
        <f t="shared" si="26"/>
        <v>13456.429754956771</v>
      </c>
      <c r="AY30" s="50">
        <f t="shared" si="27"/>
        <v>9383.6772235292519</v>
      </c>
      <c r="AZ30" s="58">
        <f t="shared" si="28"/>
        <v>16.495087406491315</v>
      </c>
      <c r="BA30" s="56">
        <f t="shared" si="29"/>
        <v>32.99017481298263</v>
      </c>
      <c r="BB30" s="56">
        <f t="shared" si="30"/>
        <v>39.506867067300121</v>
      </c>
      <c r="BE30" s="46"/>
      <c r="BF30" s="10"/>
    </row>
    <row r="31" spans="1:58">
      <c r="A31" s="30">
        <v>2.1</v>
      </c>
      <c r="B31" s="30">
        <v>1.3</v>
      </c>
      <c r="C31" s="31">
        <v>0.61</v>
      </c>
      <c r="D31" s="31">
        <v>0.56999999999999995</v>
      </c>
      <c r="E31" s="31">
        <v>0.42</v>
      </c>
      <c r="F31" s="31">
        <v>0.37</v>
      </c>
      <c r="G31" s="27">
        <v>0.91</v>
      </c>
      <c r="H31" s="13">
        <f t="shared" si="36"/>
        <v>0.9091843056272586</v>
      </c>
      <c r="I31" s="27">
        <v>0.9091843056272586</v>
      </c>
      <c r="J31" s="13">
        <f t="shared" si="0"/>
        <v>0.24990328360053263</v>
      </c>
      <c r="K31" s="35">
        <v>1</v>
      </c>
      <c r="L31" s="36">
        <v>0.5</v>
      </c>
      <c r="M31" s="53">
        <v>1</v>
      </c>
      <c r="N31" s="35">
        <v>2</v>
      </c>
      <c r="O31" s="35">
        <v>0.6</v>
      </c>
      <c r="P31" s="55">
        <f t="shared" si="38"/>
        <v>3.3333333333333335</v>
      </c>
      <c r="Q31" s="8">
        <f t="shared" si="2"/>
        <v>1.0989010989010988</v>
      </c>
      <c r="R31" s="8">
        <f t="shared" si="3"/>
        <v>4.3589743589743577</v>
      </c>
      <c r="S31" s="63">
        <v>1</v>
      </c>
      <c r="T31" s="8">
        <f t="shared" si="37"/>
        <v>3.9666666666666659</v>
      </c>
      <c r="U31" s="8">
        <f t="shared" si="4"/>
        <v>2.1</v>
      </c>
      <c r="V31" s="8">
        <f t="shared" si="5"/>
        <v>2.4196666666666662</v>
      </c>
      <c r="W31" s="8">
        <f t="shared" si="6"/>
        <v>2.7300000000000004</v>
      </c>
      <c r="X31" s="8">
        <f t="shared" si="7"/>
        <v>1.3792099999999996</v>
      </c>
      <c r="Y31" s="8">
        <f t="shared" si="8"/>
        <v>1.9765588938764429</v>
      </c>
      <c r="Z31" s="8">
        <f t="shared" si="8"/>
        <v>0.80997327210108938</v>
      </c>
      <c r="AA31" s="14">
        <f t="shared" si="9"/>
        <v>8.9054599927775406</v>
      </c>
      <c r="AB31" s="14">
        <f t="shared" si="9"/>
        <v>12.934490964408777</v>
      </c>
      <c r="AC31" s="9">
        <f t="shared" si="10"/>
        <v>0.50622364645780527</v>
      </c>
      <c r="AD31" s="9">
        <f t="shared" si="11"/>
        <v>4.5081544309279469</v>
      </c>
      <c r="AE31" s="9">
        <f t="shared" si="12"/>
        <v>1.1266025952671845</v>
      </c>
      <c r="AF31" s="60">
        <f t="shared" si="31"/>
        <v>0.25845588950247184</v>
      </c>
      <c r="AG31" s="60">
        <f t="shared" si="32"/>
        <v>1.6505854623259524</v>
      </c>
      <c r="AH31" s="60">
        <f t="shared" si="13"/>
        <v>0.57128671701360234</v>
      </c>
      <c r="AI31" s="60">
        <f t="shared" si="14"/>
        <v>0.12672296962462534</v>
      </c>
      <c r="AJ31" s="60">
        <f t="shared" si="15"/>
        <v>0.50708805342146068</v>
      </c>
      <c r="AK31" s="18">
        <f t="shared" si="16"/>
        <v>2.2103838226063663</v>
      </c>
      <c r="AL31" s="18">
        <f t="shared" si="17"/>
        <v>1.3076923076923075</v>
      </c>
      <c r="AM31" s="18">
        <f t="shared" si="18"/>
        <v>0.90269151491405875</v>
      </c>
      <c r="AN31" s="18">
        <f t="shared" si="39"/>
        <v>2.0107129581827565</v>
      </c>
      <c r="AO31" s="24">
        <f t="shared" si="34"/>
        <v>1.19</v>
      </c>
      <c r="AP31" s="18">
        <f t="shared" si="35"/>
        <v>0.82071295818275669</v>
      </c>
      <c r="AQ31" s="61">
        <f t="shared" si="19"/>
        <v>0.34611156468600135</v>
      </c>
      <c r="AR31" s="43">
        <f t="shared" si="20"/>
        <v>50622.36464578053</v>
      </c>
      <c r="AS31" s="43">
        <f t="shared" si="21"/>
        <v>12650.695148604069</v>
      </c>
      <c r="AT31" s="50">
        <f t="shared" si="22"/>
        <v>24820.546321010032</v>
      </c>
      <c r="AU31" s="49">
        <f t="shared" si="23"/>
        <v>14684.163521624545</v>
      </c>
      <c r="AV31" s="49">
        <f t="shared" si="24"/>
        <v>10136.382799385487</v>
      </c>
      <c r="AW31" s="50">
        <f t="shared" si="25"/>
        <v>22578.428961709717</v>
      </c>
      <c r="AX31" s="50">
        <f t="shared" si="26"/>
        <v>13362.588804678337</v>
      </c>
      <c r="AY31" s="50">
        <f t="shared" si="27"/>
        <v>9215.8401570313818</v>
      </c>
      <c r="AZ31" s="58">
        <f t="shared" si="28"/>
        <v>17.119158788813724</v>
      </c>
      <c r="BA31" s="56">
        <f t="shared" si="29"/>
        <v>34.238317577627448</v>
      </c>
      <c r="BB31" s="56">
        <f t="shared" si="30"/>
        <v>41.310292073877214</v>
      </c>
      <c r="BE31" s="46"/>
      <c r="BF31" s="10"/>
    </row>
    <row r="32" spans="1:58">
      <c r="A32" s="30">
        <v>2.1</v>
      </c>
      <c r="B32" s="30">
        <v>1.3</v>
      </c>
      <c r="C32" s="31">
        <v>0.61</v>
      </c>
      <c r="D32" s="31">
        <v>0.56999999999999995</v>
      </c>
      <c r="E32" s="31">
        <v>0.42</v>
      </c>
      <c r="F32" s="31">
        <v>0.37</v>
      </c>
      <c r="G32" s="27">
        <v>0.92</v>
      </c>
      <c r="H32" s="13">
        <f t="shared" si="36"/>
        <v>0.91668077035307827</v>
      </c>
      <c r="I32" s="27">
        <v>0.91668077035307827</v>
      </c>
      <c r="J32" s="13">
        <f t="shared" si="0"/>
        <v>0.24573737410948651</v>
      </c>
      <c r="K32" s="35">
        <v>1</v>
      </c>
      <c r="L32" s="36">
        <v>0.5</v>
      </c>
      <c r="M32" s="53">
        <v>1</v>
      </c>
      <c r="N32" s="35">
        <v>2</v>
      </c>
      <c r="O32" s="35">
        <v>0.6</v>
      </c>
      <c r="P32" s="55">
        <f t="shared" si="38"/>
        <v>3.3333333333333335</v>
      </c>
      <c r="Q32" s="8">
        <f t="shared" si="2"/>
        <v>1.0869565217391304</v>
      </c>
      <c r="R32" s="8">
        <f t="shared" si="3"/>
        <v>4.1374474053295929</v>
      </c>
      <c r="S32" s="63">
        <v>1</v>
      </c>
      <c r="T32" s="8">
        <f t="shared" si="37"/>
        <v>3.8064516129032255</v>
      </c>
      <c r="U32" s="8">
        <f t="shared" si="4"/>
        <v>2.1</v>
      </c>
      <c r="V32" s="8">
        <f t="shared" si="5"/>
        <v>2.3219354838709676</v>
      </c>
      <c r="W32" s="8">
        <f t="shared" si="6"/>
        <v>2.7300000000000004</v>
      </c>
      <c r="X32" s="8">
        <f t="shared" si="7"/>
        <v>1.3235032258064514</v>
      </c>
      <c r="Y32" s="8">
        <f t="shared" si="8"/>
        <v>1.9765588938764429</v>
      </c>
      <c r="Z32" s="8">
        <f t="shared" si="8"/>
        <v>0.77725816840278039</v>
      </c>
      <c r="AA32" s="14">
        <f t="shared" si="9"/>
        <v>8.8935154156155747</v>
      </c>
      <c r="AB32" s="14">
        <f t="shared" si="9"/>
        <v>12.366595896313019</v>
      </c>
      <c r="AC32" s="9">
        <f t="shared" si="10"/>
        <v>0.50264384457003453</v>
      </c>
      <c r="AD32" s="9">
        <f t="shared" si="11"/>
        <v>4.4702707802478807</v>
      </c>
      <c r="AE32" s="9">
        <f t="shared" si="12"/>
        <v>1.0985126030964796</v>
      </c>
      <c r="AF32" s="60">
        <f t="shared" si="31"/>
        <v>0.26550491051111524</v>
      </c>
      <c r="AG32" s="60">
        <f t="shared" si="32"/>
        <v>1.6271168677065055</v>
      </c>
      <c r="AH32" s="60">
        <f t="shared" si="13"/>
        <v>0.5736883262755671</v>
      </c>
      <c r="AI32" s="60">
        <f t="shared" si="14"/>
        <v>0.12833413331703264</v>
      </c>
      <c r="AJ32" s="60">
        <f t="shared" si="15"/>
        <v>0.5222410053907971</v>
      </c>
      <c r="AK32" s="18">
        <f t="shared" si="16"/>
        <v>2.1607446927108711</v>
      </c>
      <c r="AL32" s="18">
        <f t="shared" si="17"/>
        <v>1.2826086956521741</v>
      </c>
      <c r="AM32" s="18">
        <f t="shared" si="18"/>
        <v>0.87813599705869683</v>
      </c>
      <c r="AN32" s="18">
        <f t="shared" si="39"/>
        <v>1.9849703822585347</v>
      </c>
      <c r="AO32" s="24">
        <f t="shared" si="34"/>
        <v>1.1800000000000002</v>
      </c>
      <c r="AP32" s="18">
        <f t="shared" si="35"/>
        <v>0.80497038225853468</v>
      </c>
      <c r="AQ32" s="61">
        <f t="shared" si="19"/>
        <v>0.35257966877585539</v>
      </c>
      <c r="AR32" s="43">
        <f t="shared" si="20"/>
        <v>50264.384457003456</v>
      </c>
      <c r="AS32" s="43">
        <f t="shared" si="21"/>
        <v>12351.837847693718</v>
      </c>
      <c r="AT32" s="50">
        <f t="shared" si="22"/>
        <v>24295.732246856547</v>
      </c>
      <c r="AU32" s="49">
        <f t="shared" si="23"/>
        <v>14421.841484640827</v>
      </c>
      <c r="AV32" s="49">
        <f t="shared" si="24"/>
        <v>9873.8907622157149</v>
      </c>
      <c r="AW32" s="50">
        <f t="shared" si="25"/>
        <v>22319.299956159604</v>
      </c>
      <c r="AX32" s="50">
        <f t="shared" si="26"/>
        <v>13268.094165869561</v>
      </c>
      <c r="AY32" s="50">
        <f t="shared" si="27"/>
        <v>9051.2057902900451</v>
      </c>
      <c r="AZ32" s="58">
        <f t="shared" si="28"/>
        <v>17.746036869685895</v>
      </c>
      <c r="BA32" s="56">
        <f t="shared" si="29"/>
        <v>35.492073739371783</v>
      </c>
      <c r="BB32" s="56">
        <f t="shared" si="30"/>
        <v>43.149378326175068</v>
      </c>
      <c r="BE32" s="46"/>
      <c r="BF32" s="10"/>
    </row>
    <row r="33" spans="1:58">
      <c r="A33" s="30">
        <v>2.1</v>
      </c>
      <c r="B33" s="30">
        <v>1.3</v>
      </c>
      <c r="C33" s="31">
        <v>0.61</v>
      </c>
      <c r="D33" s="31">
        <v>0.56999999999999995</v>
      </c>
      <c r="E33" s="31">
        <v>0.42</v>
      </c>
      <c r="F33" s="31">
        <v>0.37</v>
      </c>
      <c r="G33" s="27">
        <v>0.93</v>
      </c>
      <c r="H33" s="13">
        <f t="shared" si="36"/>
        <v>0.92401602078371925</v>
      </c>
      <c r="I33" s="27">
        <v>0.92401602078371925</v>
      </c>
      <c r="J33" s="13">
        <f t="shared" si="0"/>
        <v>0.24166382211551646</v>
      </c>
      <c r="K33" s="35">
        <v>1</v>
      </c>
      <c r="L33" s="36">
        <v>0.5</v>
      </c>
      <c r="M33" s="53">
        <v>1</v>
      </c>
      <c r="N33" s="35">
        <v>2</v>
      </c>
      <c r="O33" s="35">
        <v>0.6</v>
      </c>
      <c r="P33" s="55">
        <f t="shared" si="38"/>
        <v>3.3333333333333335</v>
      </c>
      <c r="Q33" s="8">
        <f t="shared" si="2"/>
        <v>1.075268817204301</v>
      </c>
      <c r="R33" s="8">
        <f t="shared" si="3"/>
        <v>3.9314516129032246</v>
      </c>
      <c r="S33" s="63">
        <v>1</v>
      </c>
      <c r="T33" s="8">
        <f t="shared" si="37"/>
        <v>3.6562499999999991</v>
      </c>
      <c r="U33" s="8">
        <f t="shared" si="4"/>
        <v>2.1</v>
      </c>
      <c r="V33" s="8">
        <f t="shared" si="5"/>
        <v>2.2303124999999993</v>
      </c>
      <c r="W33" s="8">
        <f t="shared" si="6"/>
        <v>2.7300000000000004</v>
      </c>
      <c r="X33" s="8">
        <f t="shared" si="7"/>
        <v>1.2712781249999994</v>
      </c>
      <c r="Y33" s="8">
        <f t="shared" si="8"/>
        <v>1.9765588938764429</v>
      </c>
      <c r="Z33" s="8">
        <f t="shared" si="8"/>
        <v>0.74658775868561555</v>
      </c>
      <c r="AA33" s="14">
        <f t="shared" si="9"/>
        <v>8.8818277110807458</v>
      </c>
      <c r="AB33" s="14">
        <f t="shared" si="9"/>
        <v>11.835879996588838</v>
      </c>
      <c r="AC33" s="9">
        <f t="shared" si="10"/>
        <v>0.49903998070555672</v>
      </c>
      <c r="AD33" s="9">
        <f t="shared" si="11"/>
        <v>4.4323871295678146</v>
      </c>
      <c r="AE33" s="9">
        <f t="shared" si="12"/>
        <v>1.071147614826981</v>
      </c>
      <c r="AF33" s="60">
        <f t="shared" si="31"/>
        <v>0.27245600869445269</v>
      </c>
      <c r="AG33" s="60">
        <f t="shared" si="32"/>
        <v>1.6038293236804386</v>
      </c>
      <c r="AH33" s="60">
        <f t="shared" si="13"/>
        <v>0.57557932356237651</v>
      </c>
      <c r="AI33" s="60">
        <f t="shared" si="14"/>
        <v>0.12985763804852918</v>
      </c>
      <c r="AJ33" s="60">
        <f t="shared" si="15"/>
        <v>0.53734827543386543</v>
      </c>
      <c r="AK33" s="18">
        <f t="shared" si="16"/>
        <v>2.112558744145236</v>
      </c>
      <c r="AL33" s="18">
        <f t="shared" si="17"/>
        <v>1.258064516129032</v>
      </c>
      <c r="AM33" s="18">
        <f t="shared" si="18"/>
        <v>0.85449422801620378</v>
      </c>
      <c r="AN33" s="18">
        <f t="shared" si="39"/>
        <v>1.9595663563541885</v>
      </c>
      <c r="AO33" s="24">
        <f t="shared" si="34"/>
        <v>1.17</v>
      </c>
      <c r="AP33" s="18">
        <f t="shared" si="35"/>
        <v>0.7895663563541887</v>
      </c>
      <c r="AQ33" s="61">
        <f t="shared" si="19"/>
        <v>0.3588781643183499</v>
      </c>
      <c r="AR33" s="43">
        <f t="shared" si="20"/>
        <v>49903.998070555674</v>
      </c>
      <c r="AS33" s="43">
        <f t="shared" si="21"/>
        <v>12059.990912575842</v>
      </c>
      <c r="AT33" s="50">
        <f t="shared" si="22"/>
        <v>23785.180402786475</v>
      </c>
      <c r="AU33" s="49">
        <f t="shared" si="23"/>
        <v>14164.477819801687</v>
      </c>
      <c r="AV33" s="49">
        <f t="shared" si="24"/>
        <v>9620.7025829847862</v>
      </c>
      <c r="AW33" s="50">
        <f t="shared" si="25"/>
        <v>22062.647690288821</v>
      </c>
      <c r="AX33" s="50">
        <f t="shared" si="26"/>
        <v>13172.96437241557</v>
      </c>
      <c r="AY33" s="50">
        <f t="shared" si="27"/>
        <v>8889.6833178732522</v>
      </c>
      <c r="AZ33" s="58">
        <f t="shared" si="28"/>
        <v>18.375652472986843</v>
      </c>
      <c r="BA33" s="56">
        <f t="shared" si="29"/>
        <v>36.751304945973686</v>
      </c>
      <c r="BB33" s="56">
        <f t="shared" si="30"/>
        <v>45.024929520950877</v>
      </c>
      <c r="BE33" s="46"/>
      <c r="BF33" s="10"/>
    </row>
    <row r="34" spans="1:58">
      <c r="A34" s="30">
        <v>2.1</v>
      </c>
      <c r="B34" s="30">
        <v>1.3</v>
      </c>
      <c r="C34" s="31">
        <v>0.61</v>
      </c>
      <c r="D34" s="31">
        <v>0.56999999999999995</v>
      </c>
      <c r="E34" s="31">
        <v>0.42</v>
      </c>
      <c r="F34" s="31">
        <v>0.37</v>
      </c>
      <c r="G34" s="27">
        <v>0.94</v>
      </c>
      <c r="H34" s="13">
        <f t="shared" si="36"/>
        <v>0.9311952020562615</v>
      </c>
      <c r="I34" s="27">
        <v>0.9311952020562615</v>
      </c>
      <c r="J34" s="13">
        <f t="shared" si="0"/>
        <v>0.23768031108254095</v>
      </c>
      <c r="K34" s="35">
        <v>1</v>
      </c>
      <c r="L34" s="36">
        <v>0.5</v>
      </c>
      <c r="M34" s="53">
        <v>1</v>
      </c>
      <c r="N34" s="35">
        <v>2</v>
      </c>
      <c r="O34" s="35">
        <v>0.6</v>
      </c>
      <c r="P34" s="55">
        <f t="shared" si="38"/>
        <v>3.3333333333333335</v>
      </c>
      <c r="Q34" s="8">
        <f t="shared" si="2"/>
        <v>1.0638297872340425</v>
      </c>
      <c r="R34" s="8">
        <f t="shared" si="3"/>
        <v>3.7395228884590597</v>
      </c>
      <c r="S34" s="63">
        <v>1</v>
      </c>
      <c r="T34" s="8">
        <f t="shared" si="37"/>
        <v>3.515151515151516</v>
      </c>
      <c r="U34" s="8">
        <f t="shared" si="4"/>
        <v>2.1</v>
      </c>
      <c r="V34" s="8">
        <f t="shared" si="5"/>
        <v>2.1442424242424249</v>
      </c>
      <c r="W34" s="8">
        <f t="shared" si="6"/>
        <v>2.7300000000000004</v>
      </c>
      <c r="X34" s="8">
        <f t="shared" si="7"/>
        <v>1.2222181818181821</v>
      </c>
      <c r="Y34" s="8">
        <f t="shared" si="8"/>
        <v>1.9765588938764429</v>
      </c>
      <c r="Z34" s="8">
        <f t="shared" si="8"/>
        <v>0.71777616167858249</v>
      </c>
      <c r="AA34" s="14">
        <f t="shared" si="9"/>
        <v>8.8703886811104873</v>
      </c>
      <c r="AB34" s="14">
        <f t="shared" si="9"/>
        <v>11.338911171349764</v>
      </c>
      <c r="AC34" s="9">
        <f t="shared" si="10"/>
        <v>0.49541273070095043</v>
      </c>
      <c r="AD34" s="9">
        <f t="shared" si="11"/>
        <v>4.3945034788877484</v>
      </c>
      <c r="AE34" s="9">
        <f t="shared" si="12"/>
        <v>1.0444869539153485</v>
      </c>
      <c r="AF34" s="60">
        <f t="shared" si="31"/>
        <v>0.27931021819356983</v>
      </c>
      <c r="AG34" s="60">
        <f t="shared" si="32"/>
        <v>1.5807265560554884</v>
      </c>
      <c r="AH34" s="60">
        <f t="shared" si="13"/>
        <v>0.57698751032308215</v>
      </c>
      <c r="AI34" s="60">
        <f t="shared" si="14"/>
        <v>0.13129754319118619</v>
      </c>
      <c r="AJ34" s="60">
        <f t="shared" si="15"/>
        <v>0.55241236681817352</v>
      </c>
      <c r="AK34" s="18">
        <f t="shared" si="16"/>
        <v>2.0657586895844018</v>
      </c>
      <c r="AL34" s="18">
        <f t="shared" si="17"/>
        <v>1.2340425531914896</v>
      </c>
      <c r="AM34" s="18">
        <f t="shared" si="18"/>
        <v>0.83171613639291198</v>
      </c>
      <c r="AN34" s="18">
        <f t="shared" si="39"/>
        <v>1.9344900756818508</v>
      </c>
      <c r="AO34" s="24">
        <f t="shared" si="34"/>
        <v>1.1600000000000001</v>
      </c>
      <c r="AP34" s="18">
        <f t="shared" si="35"/>
        <v>0.7744900756818508</v>
      </c>
      <c r="AQ34" s="61">
        <f t="shared" si="19"/>
        <v>0.36501411842088904</v>
      </c>
      <c r="AR34" s="43">
        <f t="shared" si="20"/>
        <v>49541.273070095041</v>
      </c>
      <c r="AS34" s="43">
        <f t="shared" si="21"/>
        <v>11774.985194725297</v>
      </c>
      <c r="AT34" s="50">
        <f t="shared" si="22"/>
        <v>23288.254481829408</v>
      </c>
      <c r="AU34" s="49">
        <f t="shared" si="23"/>
        <v>13911.933259693409</v>
      </c>
      <c r="AV34" s="49">
        <f t="shared" si="24"/>
        <v>9376.3212221359954</v>
      </c>
      <c r="AW34" s="50">
        <f t="shared" si="25"/>
        <v>21808.402599103145</v>
      </c>
      <c r="AX34" s="50">
        <f t="shared" si="26"/>
        <v>13077.217264111805</v>
      </c>
      <c r="AY34" s="50">
        <f t="shared" si="27"/>
        <v>8731.1853349913417</v>
      </c>
      <c r="AZ34" s="58">
        <f t="shared" si="28"/>
        <v>19.007938033918219</v>
      </c>
      <c r="BA34" s="56">
        <f t="shared" si="29"/>
        <v>38.01587606783643</v>
      </c>
      <c r="BB34" s="56">
        <f t="shared" si="30"/>
        <v>46.93778025278192</v>
      </c>
      <c r="BE34" s="46"/>
      <c r="BF34" s="10"/>
    </row>
    <row r="35" spans="1:58">
      <c r="A35" s="30">
        <v>2.1</v>
      </c>
      <c r="B35" s="30">
        <v>1.3</v>
      </c>
      <c r="C35" s="31">
        <v>0.61</v>
      </c>
      <c r="D35" s="31">
        <v>0.56999999999999995</v>
      </c>
      <c r="E35" s="31">
        <v>0.42</v>
      </c>
      <c r="F35" s="31">
        <v>0.37</v>
      </c>
      <c r="G35" s="27">
        <v>0.95</v>
      </c>
      <c r="H35" s="13">
        <f t="shared" si="36"/>
        <v>0.93822324267043433</v>
      </c>
      <c r="I35" s="27">
        <v>0.93822324267043433</v>
      </c>
      <c r="J35" s="13">
        <f t="shared" si="0"/>
        <v>0.23378457819557671</v>
      </c>
      <c r="K35" s="35">
        <v>1</v>
      </c>
      <c r="L35" s="36">
        <v>0.5</v>
      </c>
      <c r="M35" s="53">
        <v>1</v>
      </c>
      <c r="N35" s="35">
        <v>2</v>
      </c>
      <c r="O35" s="35">
        <v>0.6</v>
      </c>
      <c r="P35" s="55">
        <f t="shared" si="38"/>
        <v>3.3333333333333335</v>
      </c>
      <c r="Q35" s="8">
        <f t="shared" si="2"/>
        <v>1.0526315789473684</v>
      </c>
      <c r="R35" s="8">
        <f t="shared" si="3"/>
        <v>3.5603715170278649</v>
      </c>
      <c r="S35" s="63">
        <v>1</v>
      </c>
      <c r="T35" s="8">
        <f t="shared" si="37"/>
        <v>3.3823529411764715</v>
      </c>
      <c r="U35" s="8">
        <f t="shared" si="4"/>
        <v>2.1</v>
      </c>
      <c r="V35" s="8">
        <f t="shared" si="5"/>
        <v>2.0632352941176477</v>
      </c>
      <c r="W35" s="8">
        <f t="shared" si="6"/>
        <v>2.7300000000000004</v>
      </c>
      <c r="X35" s="8">
        <f t="shared" si="7"/>
        <v>1.1760441176470591</v>
      </c>
      <c r="Y35" s="8">
        <f t="shared" si="8"/>
        <v>1.9765588938764429</v>
      </c>
      <c r="Z35" s="8">
        <f t="shared" si="8"/>
        <v>0.69065936449549181</v>
      </c>
      <c r="AA35" s="14">
        <f t="shared" si="9"/>
        <v>8.859190472823812</v>
      </c>
      <c r="AB35" s="14">
        <f t="shared" si="9"/>
        <v>10.872663234464536</v>
      </c>
      <c r="AC35" s="9">
        <f t="shared" si="10"/>
        <v>0.49176274531763564</v>
      </c>
      <c r="AD35" s="9">
        <f t="shared" si="11"/>
        <v>4.3566198282076805</v>
      </c>
      <c r="AE35" s="9">
        <f t="shared" si="12"/>
        <v>1.0185105288960186</v>
      </c>
      <c r="AF35" s="60">
        <f t="shared" si="31"/>
        <v>0.28606860942035989</v>
      </c>
      <c r="AG35" s="60">
        <f t="shared" si="32"/>
        <v>1.5578118539464603</v>
      </c>
      <c r="AH35" s="60">
        <f t="shared" si="13"/>
        <v>0.57793913632369975</v>
      </c>
      <c r="AI35" s="60">
        <f t="shared" si="14"/>
        <v>0.13265769314589579</v>
      </c>
      <c r="AJ35" s="60">
        <f t="shared" si="15"/>
        <v>0.56743560319414477</v>
      </c>
      <c r="AK35" s="18">
        <f t="shared" si="16"/>
        <v>2.020281559359959</v>
      </c>
      <c r="AL35" s="18">
        <f t="shared" si="17"/>
        <v>1.2105263157894739</v>
      </c>
      <c r="AM35" s="18">
        <f t="shared" si="18"/>
        <v>0.80975524357048489</v>
      </c>
      <c r="AN35" s="18">
        <f t="shared" si="39"/>
        <v>1.9097311903920877</v>
      </c>
      <c r="AO35" s="24">
        <f t="shared" si="34"/>
        <v>1.1500000000000001</v>
      </c>
      <c r="AP35" s="18">
        <f t="shared" si="35"/>
        <v>0.7597311903920877</v>
      </c>
      <c r="AQ35" s="61">
        <f t="shared" si="19"/>
        <v>0.37099418319329508</v>
      </c>
      <c r="AR35" s="43">
        <f t="shared" si="20"/>
        <v>49176.274531763564</v>
      </c>
      <c r="AS35" s="43">
        <f t="shared" si="21"/>
        <v>11496.654598638226</v>
      </c>
      <c r="AT35" s="50">
        <f t="shared" si="22"/>
        <v>22804.358542208956</v>
      </c>
      <c r="AU35" s="49">
        <f t="shared" si="23"/>
        <v>13664.073704057366</v>
      </c>
      <c r="AV35" s="49">
        <f t="shared" si="24"/>
        <v>9140.2848381515887</v>
      </c>
      <c r="AW35" s="50">
        <f t="shared" si="25"/>
        <v>21556.497698636485</v>
      </c>
      <c r="AX35" s="50">
        <f t="shared" si="26"/>
        <v>12980.870018854497</v>
      </c>
      <c r="AY35" s="50">
        <f t="shared" si="27"/>
        <v>8575.6276797819901</v>
      </c>
      <c r="AZ35" s="58">
        <f t="shared" si="28"/>
        <v>19.642827553977547</v>
      </c>
      <c r="BA35" s="56">
        <f t="shared" si="29"/>
        <v>39.285655107955094</v>
      </c>
      <c r="BB35" s="56">
        <f t="shared" si="30"/>
        <v>48.888797243760749</v>
      </c>
      <c r="BE35" s="46"/>
      <c r="BF35" s="10"/>
    </row>
    <row r="36" spans="1:58">
      <c r="G36" s="6"/>
      <c r="M36" s="6"/>
      <c r="N36" s="6"/>
      <c r="O36" s="6"/>
      <c r="P36" s="6"/>
      <c r="AC36" s="6"/>
      <c r="AD36" s="6"/>
      <c r="AE36" s="6"/>
      <c r="AF36" s="6"/>
      <c r="AG36" s="6"/>
      <c r="AH36" s="6"/>
      <c r="AI36" s="6"/>
      <c r="AJ36" s="6"/>
      <c r="AK36" s="6"/>
      <c r="AL36" s="6"/>
      <c r="AM36" s="6"/>
      <c r="AN36" s="10"/>
      <c r="AO36" s="11"/>
      <c r="AP36" s="10"/>
      <c r="AQ36" s="6"/>
      <c r="AR36" s="6"/>
      <c r="AS36" s="6"/>
      <c r="AT36" s="6"/>
      <c r="AU36" s="6"/>
      <c r="AV36" s="6"/>
      <c r="AW36" s="20"/>
      <c r="AX36" s="20"/>
      <c r="AY36" s="20"/>
      <c r="AZ36" s="19"/>
      <c r="BA36" s="19"/>
      <c r="BB36" s="19"/>
    </row>
    <row r="37" spans="1:58">
      <c r="A37" s="29" t="s">
        <v>21</v>
      </c>
      <c r="B37" s="29"/>
      <c r="C37" s="29"/>
      <c r="D37" s="41"/>
      <c r="E37" s="29"/>
      <c r="F37" s="41"/>
      <c r="G37" s="5" t="s">
        <v>32</v>
      </c>
      <c r="H37" s="5"/>
      <c r="I37" s="5"/>
      <c r="J37" s="5"/>
      <c r="K37" s="33" t="s">
        <v>22</v>
      </c>
      <c r="L37" s="33"/>
      <c r="M37" s="52" t="s">
        <v>47</v>
      </c>
      <c r="N37" s="33" t="s">
        <v>51</v>
      </c>
      <c r="O37" s="33"/>
      <c r="P37" s="7"/>
      <c r="Q37" s="2" t="s">
        <v>61</v>
      </c>
      <c r="R37" s="2"/>
      <c r="S37" s="2"/>
      <c r="T37" s="2"/>
      <c r="U37" s="2"/>
      <c r="V37" s="2"/>
      <c r="W37" s="2"/>
      <c r="X37" s="2"/>
      <c r="Y37" s="2"/>
      <c r="Z37" s="2"/>
      <c r="AA37" s="3" t="s">
        <v>25</v>
      </c>
      <c r="AB37" s="3"/>
      <c r="AC37" s="4" t="s">
        <v>62</v>
      </c>
      <c r="AD37" s="4"/>
      <c r="AE37" s="4"/>
      <c r="AF37" s="59" t="s">
        <v>56</v>
      </c>
      <c r="AG37" s="59"/>
      <c r="AH37" s="59"/>
      <c r="AI37" s="59"/>
      <c r="AJ37" s="59"/>
      <c r="AK37" s="12" t="s">
        <v>63</v>
      </c>
      <c r="AL37" s="12"/>
      <c r="AM37" s="12"/>
      <c r="AN37" s="41"/>
      <c r="AO37" s="41"/>
      <c r="AP37" s="41"/>
      <c r="AQ37" s="41"/>
      <c r="AR37" s="42" t="s">
        <v>36</v>
      </c>
      <c r="AS37" s="42"/>
      <c r="AT37" s="54"/>
      <c r="AU37" s="54"/>
      <c r="AV37" s="54"/>
      <c r="AW37" s="54"/>
      <c r="AX37" s="54"/>
      <c r="AY37" s="54"/>
      <c r="AZ37" s="1" t="s">
        <v>48</v>
      </c>
      <c r="BA37" s="1"/>
      <c r="BB37" s="1"/>
      <c r="BC37" s="1"/>
    </row>
    <row r="38" spans="1:58">
      <c r="D38" s="37" t="s">
        <v>34</v>
      </c>
      <c r="E38" s="39"/>
      <c r="F38" s="40"/>
      <c r="M38" s="52" t="s">
        <v>53</v>
      </c>
      <c r="N38" s="1"/>
      <c r="AF38" s="6"/>
      <c r="AG38" s="6"/>
      <c r="AH38" s="6"/>
      <c r="AI38" s="6"/>
      <c r="AJ38" s="6"/>
      <c r="AK38" s="6"/>
      <c r="AL38" s="6"/>
      <c r="AM38" s="6"/>
      <c r="AQ38" s="6"/>
      <c r="AZ38" s="1" t="s">
        <v>31</v>
      </c>
      <c r="BA38" s="38" t="s">
        <v>52</v>
      </c>
      <c r="BB38" s="38"/>
      <c r="BC38" s="38"/>
      <c r="BD38" s="38"/>
      <c r="BE38" s="38"/>
      <c r="BF38" s="38"/>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dimension ref="A1:A41"/>
  <sheetViews>
    <sheetView tabSelected="1" topLeftCell="A9" workbookViewId="0">
      <selection activeCell="A17" sqref="A17"/>
    </sheetView>
  </sheetViews>
  <sheetFormatPr defaultRowHeight="15"/>
  <cols>
    <col min="1" max="1" width="100.7109375" customWidth="1"/>
  </cols>
  <sheetData>
    <row r="1" spans="1:1">
      <c r="A1" t="s">
        <v>65</v>
      </c>
    </row>
    <row r="2" spans="1:1">
      <c r="A2" t="s">
        <v>66</v>
      </c>
    </row>
    <row r="4" spans="1:1">
      <c r="A4" t="s">
        <v>67</v>
      </c>
    </row>
    <row r="6" spans="1:1">
      <c r="A6" t="s">
        <v>68</v>
      </c>
    </row>
    <row r="8" spans="1:1">
      <c r="A8" t="s">
        <v>69</v>
      </c>
    </row>
    <row r="10" spans="1:1">
      <c r="A10" t="s">
        <v>87</v>
      </c>
    </row>
    <row r="11" spans="1:1">
      <c r="A11" t="s">
        <v>70</v>
      </c>
    </row>
    <row r="12" spans="1:1">
      <c r="A12" t="s">
        <v>71</v>
      </c>
    </row>
    <row r="13" spans="1:1">
      <c r="A13" t="s">
        <v>72</v>
      </c>
    </row>
    <row r="14" spans="1:1">
      <c r="A14" t="s">
        <v>90</v>
      </c>
    </row>
    <row r="16" spans="1:1">
      <c r="A16" t="s">
        <v>73</v>
      </c>
    </row>
    <row r="18" spans="1:1">
      <c r="A18" s="37" t="s">
        <v>74</v>
      </c>
    </row>
    <row r="20" spans="1:1" ht="15.75">
      <c r="A20" s="65" t="s">
        <v>75</v>
      </c>
    </row>
    <row r="21" spans="1:1" ht="15.75">
      <c r="A21" s="65"/>
    </row>
    <row r="22" spans="1:1" ht="15.75">
      <c r="A22" s="65" t="s">
        <v>89</v>
      </c>
    </row>
    <row r="23" spans="1:1" ht="15.75">
      <c r="A23" s="65" t="s">
        <v>76</v>
      </c>
    </row>
    <row r="24" spans="1:1" ht="15.75">
      <c r="A24" s="65" t="s">
        <v>88</v>
      </c>
    </row>
    <row r="25" spans="1:1" ht="15.75">
      <c r="A25" s="65" t="s">
        <v>77</v>
      </c>
    </row>
    <row r="26" spans="1:1" ht="15.75">
      <c r="A26" s="65" t="s">
        <v>78</v>
      </c>
    </row>
    <row r="28" spans="1:1" ht="15.75">
      <c r="A28" s="65" t="s">
        <v>79</v>
      </c>
    </row>
    <row r="29" spans="1:1" ht="15.75">
      <c r="A29" s="65" t="s">
        <v>80</v>
      </c>
    </row>
    <row r="30" spans="1:1">
      <c r="A30" s="66"/>
    </row>
    <row r="31" spans="1:1" ht="15.75">
      <c r="A31" s="65" t="s">
        <v>81</v>
      </c>
    </row>
    <row r="33" spans="1:1" ht="15.75">
      <c r="A33" s="65" t="s">
        <v>82</v>
      </c>
    </row>
    <row r="35" spans="1:1" ht="15.75">
      <c r="A35" s="67" t="s">
        <v>83</v>
      </c>
    </row>
    <row r="37" spans="1:1" ht="15.75">
      <c r="A37" s="65" t="s">
        <v>84</v>
      </c>
    </row>
    <row r="38" spans="1:1">
      <c r="A38" t="s">
        <v>85</v>
      </c>
    </row>
    <row r="39" spans="1:1">
      <c r="A39" s="66"/>
    </row>
    <row r="40" spans="1:1" ht="15.75">
      <c r="A40" s="65" t="s">
        <v>86</v>
      </c>
    </row>
    <row r="41" spans="1:1">
      <c r="A41" s="6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Short version</vt:lpstr>
      <vt:lpstr>Long version</vt:lpstr>
      <vt:lpstr>Guidance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dc:creator>
  <cp:lastModifiedBy>Robert</cp:lastModifiedBy>
  <dcterms:created xsi:type="dcterms:W3CDTF">2013-09-29T13:45:37Z</dcterms:created>
  <dcterms:modified xsi:type="dcterms:W3CDTF">2014-07-23T14:50:58Z</dcterms:modified>
</cp:coreProperties>
</file>